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Pi\DIAS\RUSTFIGHT\Adaption of rust fungi to new resistant crop varieties\"/>
    </mc:Choice>
  </mc:AlternateContent>
  <bookViews>
    <workbookView xWindow="-15" yWindow="-15" windowWidth="8565" windowHeight="6120" tabRatio="421"/>
  </bookViews>
  <sheets>
    <sheet name="input &amp; output" sheetId="1" r:id="rId1"/>
    <sheet name="fi scenarios" sheetId="7" r:id="rId2"/>
    <sheet name="R scenarios" sheetId="8" r:id="rId3"/>
    <sheet name="computations" sheetId="2" state="hidden" r:id="rId4"/>
  </sheets>
  <definedNames>
    <definedName name="_xlnm._FilterDatabase" localSheetId="3" hidden="1">computations!$B$1:$AR$210</definedName>
    <definedName name="Z_084EE217_941C_4B55_8CD3_8F03D47573E4_.wvu.FilterData" localSheetId="3" hidden="1">computations!$B$1:$AR$210</definedName>
  </definedNames>
  <calcPr calcId="152511" calcMode="manual"/>
  <customWorkbookViews>
    <customWorkbookView name="Hans Pinnschmidt - Personal View" guid="{084EE217-941C-4B55-8CD3-8F03D47573E4}" mergeInterval="0" personalView="1" maximized="1" windowWidth="1561" windowHeight="881" tabRatio="421" activeSheetId="1"/>
  </customWorkbookViews>
  <fileRecoveryPr repairLoad="1"/>
</workbook>
</file>

<file path=xl/calcChain.xml><?xml version="1.0" encoding="utf-8"?>
<calcChain xmlns="http://schemas.openxmlformats.org/spreadsheetml/2006/main">
  <c r="G3" i="2" l="1"/>
  <c r="H3" i="2"/>
  <c r="I3" i="2"/>
  <c r="J3" i="2"/>
  <c r="K3" i="2"/>
  <c r="L3" i="2"/>
  <c r="M3" i="2"/>
  <c r="N3" i="2"/>
  <c r="Q3" i="2"/>
  <c r="R3" i="2"/>
  <c r="S3" i="2"/>
  <c r="T3" i="2"/>
  <c r="U3" i="2"/>
  <c r="V3" i="2"/>
  <c r="X3" i="2"/>
  <c r="Y3" i="2"/>
  <c r="Z3" i="2"/>
  <c r="AA3" i="2"/>
  <c r="AB3" i="2"/>
  <c r="AC3" i="2"/>
  <c r="AD3" i="2"/>
  <c r="AE3" i="2"/>
  <c r="G4" i="2"/>
  <c r="H4" i="2"/>
  <c r="I4" i="2"/>
  <c r="J4" i="2"/>
  <c r="K4" i="2"/>
  <c r="L4" i="2"/>
  <c r="M4" i="2"/>
  <c r="N4" i="2"/>
  <c r="G5" i="2"/>
  <c r="H5" i="2"/>
  <c r="I5" i="2"/>
  <c r="J5" i="2"/>
  <c r="K5" i="2"/>
  <c r="L5" i="2"/>
  <c r="M5" i="2"/>
  <c r="N5" i="2"/>
  <c r="G6" i="2"/>
  <c r="H6" i="2"/>
  <c r="I6" i="2"/>
  <c r="J6" i="2"/>
  <c r="K6" i="2"/>
  <c r="L6" i="2"/>
  <c r="M6" i="2"/>
  <c r="N6" i="2"/>
  <c r="G7" i="2"/>
  <c r="H7" i="2"/>
  <c r="I7" i="2"/>
  <c r="J7" i="2"/>
  <c r="K7" i="2"/>
  <c r="L7" i="2"/>
  <c r="M7" i="2"/>
  <c r="N7" i="2"/>
  <c r="G8" i="2"/>
  <c r="H8" i="2"/>
  <c r="I8" i="2"/>
  <c r="J8" i="2"/>
  <c r="K8" i="2"/>
  <c r="L8" i="2"/>
  <c r="M8" i="2"/>
  <c r="N8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S10" i="2"/>
  <c r="AT10" i="2"/>
  <c r="AU10" i="2"/>
  <c r="AV10" i="2"/>
  <c r="AW10" i="2"/>
  <c r="AX10" i="2"/>
  <c r="AY10" i="2"/>
  <c r="AZ10" i="2"/>
  <c r="G11" i="2"/>
  <c r="H11" i="2"/>
  <c r="I11" i="2"/>
  <c r="J11" i="2"/>
  <c r="K11" i="2"/>
  <c r="L11" i="2"/>
  <c r="M11" i="2"/>
  <c r="N11" i="2"/>
  <c r="O11" i="2"/>
  <c r="P11" i="2"/>
  <c r="W11" i="2"/>
  <c r="X11" i="2"/>
  <c r="Y11" i="2"/>
  <c r="Z11" i="2"/>
  <c r="AA11" i="2"/>
  <c r="AB11" i="2"/>
  <c r="AC11" i="2"/>
  <c r="AD11" i="2"/>
  <c r="AE11" i="2"/>
  <c r="AR11" i="2"/>
  <c r="AS11" i="2"/>
  <c r="AT11" i="2"/>
  <c r="AU11" i="2"/>
  <c r="AV11" i="2"/>
  <c r="AW11" i="2"/>
  <c r="AX11" i="2"/>
  <c r="AY11" i="2"/>
  <c r="AZ11" i="2"/>
  <c r="G12" i="2"/>
  <c r="H12" i="2"/>
  <c r="I12" i="2"/>
  <c r="J12" i="2"/>
  <c r="K12" i="2"/>
  <c r="L12" i="2"/>
  <c r="M12" i="2"/>
  <c r="N12" i="2"/>
  <c r="O12" i="2"/>
  <c r="P12" i="2"/>
  <c r="W12" i="2"/>
  <c r="X12" i="2"/>
  <c r="Y12" i="2"/>
  <c r="Z12" i="2"/>
  <c r="AA12" i="2"/>
  <c r="AB12" i="2"/>
  <c r="AC12" i="2"/>
  <c r="AD12" i="2"/>
  <c r="AE12" i="2"/>
  <c r="AR12" i="2"/>
  <c r="AS12" i="2"/>
  <c r="AT12" i="2"/>
  <c r="AU12" i="2"/>
  <c r="AV12" i="2"/>
  <c r="AW12" i="2"/>
  <c r="AX12" i="2"/>
  <c r="AY12" i="2"/>
  <c r="AZ12" i="2"/>
  <c r="G13" i="2"/>
  <c r="H13" i="2"/>
  <c r="I13" i="2"/>
  <c r="J13" i="2"/>
  <c r="K13" i="2"/>
  <c r="L13" i="2"/>
  <c r="M13" i="2"/>
  <c r="N13" i="2"/>
  <c r="O13" i="2"/>
  <c r="P13" i="2"/>
  <c r="W13" i="2"/>
  <c r="X13" i="2"/>
  <c r="Y13" i="2"/>
  <c r="Z13" i="2"/>
  <c r="AA13" i="2"/>
  <c r="AB13" i="2"/>
  <c r="AC13" i="2"/>
  <c r="AD13" i="2"/>
  <c r="AE13" i="2"/>
  <c r="AR13" i="2"/>
  <c r="AS13" i="2"/>
  <c r="AT13" i="2"/>
  <c r="AU13" i="2"/>
  <c r="AV13" i="2"/>
  <c r="AW13" i="2"/>
  <c r="AX13" i="2"/>
  <c r="AY13" i="2"/>
  <c r="AZ13" i="2"/>
  <c r="G14" i="2"/>
  <c r="H14" i="2"/>
  <c r="I14" i="2"/>
  <c r="J14" i="2"/>
  <c r="K14" i="2"/>
  <c r="L14" i="2"/>
  <c r="M14" i="2"/>
  <c r="N14" i="2"/>
  <c r="O14" i="2"/>
  <c r="P14" i="2"/>
  <c r="W14" i="2"/>
  <c r="X14" i="2"/>
  <c r="Y14" i="2"/>
  <c r="Z14" i="2"/>
  <c r="AA14" i="2"/>
  <c r="AB14" i="2"/>
  <c r="AC14" i="2"/>
  <c r="AD14" i="2"/>
  <c r="AE14" i="2"/>
  <c r="AR14" i="2"/>
  <c r="AS14" i="2"/>
  <c r="AT14" i="2"/>
  <c r="AU14" i="2"/>
  <c r="AV14" i="2"/>
  <c r="AW14" i="2"/>
  <c r="AX14" i="2"/>
  <c r="AY14" i="2"/>
  <c r="AZ14" i="2"/>
  <c r="G15" i="2"/>
  <c r="H15" i="2"/>
  <c r="I15" i="2"/>
  <c r="J15" i="2"/>
  <c r="K15" i="2"/>
  <c r="L15" i="2"/>
  <c r="M15" i="2"/>
  <c r="N15" i="2"/>
  <c r="O15" i="2"/>
  <c r="P15" i="2"/>
  <c r="W15" i="2"/>
  <c r="X15" i="2"/>
  <c r="Y15" i="2"/>
  <c r="Z15" i="2"/>
  <c r="AA15" i="2"/>
  <c r="AB15" i="2"/>
  <c r="AC15" i="2"/>
  <c r="AD15" i="2"/>
  <c r="AE15" i="2"/>
  <c r="AR15" i="2"/>
  <c r="AS15" i="2"/>
  <c r="AT15" i="2"/>
  <c r="AU15" i="2"/>
  <c r="AV15" i="2"/>
  <c r="AW15" i="2"/>
  <c r="AX15" i="2"/>
  <c r="AY15" i="2"/>
  <c r="AZ15" i="2"/>
  <c r="G16" i="2"/>
  <c r="H16" i="2"/>
  <c r="I16" i="2"/>
  <c r="J16" i="2"/>
  <c r="K16" i="2"/>
  <c r="L16" i="2"/>
  <c r="M16" i="2"/>
  <c r="N16" i="2"/>
  <c r="O16" i="2"/>
  <c r="P16" i="2"/>
  <c r="W16" i="2"/>
  <c r="X16" i="2"/>
  <c r="Y16" i="2"/>
  <c r="Z16" i="2"/>
  <c r="AA16" i="2"/>
  <c r="AB16" i="2"/>
  <c r="AC16" i="2"/>
  <c r="AD16" i="2"/>
  <c r="AE16" i="2"/>
  <c r="AR16" i="2"/>
  <c r="AS16" i="2"/>
  <c r="AT16" i="2"/>
  <c r="AU16" i="2"/>
  <c r="AV16" i="2"/>
  <c r="AW16" i="2"/>
  <c r="AX16" i="2"/>
  <c r="AY16" i="2"/>
  <c r="AZ16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R17" i="2"/>
  <c r="AS17" i="2"/>
  <c r="AT17" i="2"/>
  <c r="AU17" i="2"/>
  <c r="AV17" i="2"/>
  <c r="AW17" i="2"/>
  <c r="AX17" i="2"/>
  <c r="AY17" i="2"/>
  <c r="AZ17" i="2"/>
  <c r="N18" i="2"/>
  <c r="AE18" i="2"/>
  <c r="AR18" i="2"/>
  <c r="AS18" i="2"/>
  <c r="AT18" i="2"/>
  <c r="AU18" i="2"/>
  <c r="AV18" i="2"/>
  <c r="AW18" i="2"/>
  <c r="AX18" i="2"/>
  <c r="AY18" i="2"/>
  <c r="AZ18" i="2"/>
  <c r="G19" i="2"/>
  <c r="H19" i="2"/>
  <c r="I19" i="2"/>
  <c r="J19" i="2"/>
  <c r="K19" i="2"/>
  <c r="L19" i="2"/>
  <c r="M19" i="2"/>
  <c r="N19" i="2"/>
  <c r="O19" i="2"/>
  <c r="P19" i="2"/>
  <c r="W19" i="2"/>
  <c r="X19" i="2"/>
  <c r="Y19" i="2"/>
  <c r="Z19" i="2"/>
  <c r="AA19" i="2"/>
  <c r="AB19" i="2"/>
  <c r="AC19" i="2"/>
  <c r="AD19" i="2"/>
  <c r="AE19" i="2"/>
  <c r="AR19" i="2"/>
  <c r="AS19" i="2"/>
  <c r="AT19" i="2"/>
  <c r="AU19" i="2"/>
  <c r="AV19" i="2"/>
  <c r="AW19" i="2"/>
  <c r="AX19" i="2"/>
  <c r="AY19" i="2"/>
  <c r="AZ19" i="2"/>
  <c r="G20" i="2"/>
  <c r="H20" i="2"/>
  <c r="I20" i="2"/>
  <c r="J20" i="2"/>
  <c r="K20" i="2"/>
  <c r="L20" i="2"/>
  <c r="M20" i="2"/>
  <c r="N20" i="2"/>
  <c r="O20" i="2"/>
  <c r="P20" i="2"/>
  <c r="W20" i="2"/>
  <c r="X20" i="2"/>
  <c r="Y20" i="2"/>
  <c r="Z20" i="2"/>
  <c r="AA20" i="2"/>
  <c r="AB20" i="2"/>
  <c r="AC20" i="2"/>
  <c r="AD20" i="2"/>
  <c r="AE20" i="2"/>
  <c r="AR20" i="2"/>
  <c r="AS20" i="2"/>
  <c r="AT20" i="2"/>
  <c r="AU20" i="2"/>
  <c r="AV20" i="2"/>
  <c r="AW20" i="2"/>
  <c r="AX20" i="2"/>
  <c r="AY20" i="2"/>
  <c r="AZ20" i="2"/>
  <c r="G21" i="2"/>
  <c r="H21" i="2"/>
  <c r="I21" i="2"/>
  <c r="J21" i="2"/>
  <c r="K21" i="2"/>
  <c r="L21" i="2"/>
  <c r="M21" i="2"/>
  <c r="N21" i="2"/>
  <c r="O21" i="2"/>
  <c r="P21" i="2"/>
  <c r="W21" i="2"/>
  <c r="X21" i="2"/>
  <c r="Y21" i="2"/>
  <c r="Z21" i="2"/>
  <c r="AA21" i="2"/>
  <c r="AB21" i="2"/>
  <c r="AC21" i="2"/>
  <c r="AD21" i="2"/>
  <c r="AE21" i="2"/>
  <c r="AR21" i="2"/>
  <c r="AS21" i="2"/>
  <c r="AT21" i="2"/>
  <c r="AU21" i="2"/>
  <c r="AV21" i="2"/>
  <c r="AW21" i="2"/>
  <c r="AX21" i="2"/>
  <c r="AY21" i="2"/>
  <c r="AZ21" i="2"/>
  <c r="G22" i="2"/>
  <c r="H22" i="2"/>
  <c r="I22" i="2"/>
  <c r="J22" i="2"/>
  <c r="K22" i="2"/>
  <c r="L22" i="2"/>
  <c r="M22" i="2"/>
  <c r="N22" i="2"/>
  <c r="O22" i="2"/>
  <c r="P22" i="2"/>
  <c r="W22" i="2"/>
  <c r="X22" i="2"/>
  <c r="Y22" i="2"/>
  <c r="Z22" i="2"/>
  <c r="AA22" i="2"/>
  <c r="AB22" i="2"/>
  <c r="AC22" i="2"/>
  <c r="AD22" i="2"/>
  <c r="AE22" i="2"/>
  <c r="AR22" i="2"/>
  <c r="AS22" i="2"/>
  <c r="AT22" i="2"/>
  <c r="AU22" i="2"/>
  <c r="AV22" i="2"/>
  <c r="AW22" i="2"/>
  <c r="AX22" i="2"/>
  <c r="AY22" i="2"/>
  <c r="AZ22" i="2"/>
  <c r="G23" i="2"/>
  <c r="H23" i="2"/>
  <c r="I23" i="2"/>
  <c r="J23" i="2"/>
  <c r="K23" i="2"/>
  <c r="L23" i="2"/>
  <c r="M23" i="2"/>
  <c r="N23" i="2"/>
  <c r="O23" i="2"/>
  <c r="P23" i="2"/>
  <c r="W23" i="2"/>
  <c r="X23" i="2"/>
  <c r="Y23" i="2"/>
  <c r="Z23" i="2"/>
  <c r="AA23" i="2"/>
  <c r="AB23" i="2"/>
  <c r="AC23" i="2"/>
  <c r="AD23" i="2"/>
  <c r="AE23" i="2"/>
  <c r="AR23" i="2"/>
  <c r="AS23" i="2"/>
  <c r="AT23" i="2"/>
  <c r="AU23" i="2"/>
  <c r="AV23" i="2"/>
  <c r="AW23" i="2"/>
  <c r="AX23" i="2"/>
  <c r="AY23" i="2"/>
  <c r="AZ23" i="2"/>
  <c r="G24" i="2"/>
  <c r="H24" i="2"/>
  <c r="I24" i="2"/>
  <c r="J24" i="2"/>
  <c r="K24" i="2"/>
  <c r="L24" i="2"/>
  <c r="M24" i="2"/>
  <c r="N24" i="2"/>
  <c r="O24" i="2"/>
  <c r="P24" i="2"/>
  <c r="W24" i="2"/>
  <c r="X24" i="2"/>
  <c r="Y24" i="2"/>
  <c r="Z24" i="2"/>
  <c r="AA24" i="2"/>
  <c r="AB24" i="2"/>
  <c r="AC24" i="2"/>
  <c r="AD24" i="2"/>
  <c r="AE24" i="2"/>
  <c r="AR24" i="2"/>
  <c r="AS24" i="2"/>
  <c r="AT24" i="2"/>
  <c r="AU24" i="2"/>
  <c r="AV24" i="2"/>
  <c r="AW24" i="2"/>
  <c r="AX24" i="2"/>
  <c r="AY24" i="2"/>
  <c r="AZ24" i="2"/>
  <c r="G25" i="2"/>
  <c r="H25" i="2"/>
  <c r="I25" i="2"/>
  <c r="J25" i="2"/>
  <c r="K25" i="2"/>
  <c r="L25" i="2"/>
  <c r="M25" i="2"/>
  <c r="N25" i="2"/>
  <c r="O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R25" i="2"/>
  <c r="AS25" i="2"/>
  <c r="AT25" i="2"/>
  <c r="AU25" i="2"/>
  <c r="AV25" i="2"/>
  <c r="AW25" i="2"/>
  <c r="AX25" i="2"/>
  <c r="AY25" i="2"/>
  <c r="AZ25" i="2"/>
  <c r="N26" i="2"/>
  <c r="AE26" i="2"/>
  <c r="AR26" i="2"/>
  <c r="AS26" i="2"/>
  <c r="AT26" i="2"/>
  <c r="AU26" i="2"/>
  <c r="AV26" i="2"/>
  <c r="AW26" i="2"/>
  <c r="AX26" i="2"/>
  <c r="AY26" i="2"/>
  <c r="AZ26" i="2"/>
  <c r="G27" i="2"/>
  <c r="H27" i="2"/>
  <c r="I27" i="2"/>
  <c r="J27" i="2"/>
  <c r="K27" i="2"/>
  <c r="L27" i="2"/>
  <c r="M27" i="2"/>
  <c r="N27" i="2"/>
  <c r="O27" i="2"/>
  <c r="P27" i="2"/>
  <c r="W27" i="2"/>
  <c r="X27" i="2"/>
  <c r="Y27" i="2"/>
  <c r="Z27" i="2"/>
  <c r="AA27" i="2"/>
  <c r="AB27" i="2"/>
  <c r="AC27" i="2"/>
  <c r="AD27" i="2"/>
  <c r="AE27" i="2"/>
  <c r="AR27" i="2"/>
  <c r="AS27" i="2"/>
  <c r="AT27" i="2"/>
  <c r="AU27" i="2"/>
  <c r="AV27" i="2"/>
  <c r="AW27" i="2"/>
  <c r="AX27" i="2"/>
  <c r="AY27" i="2"/>
  <c r="AZ27" i="2"/>
  <c r="G28" i="2"/>
  <c r="H28" i="2"/>
  <c r="I28" i="2"/>
  <c r="J28" i="2"/>
  <c r="K28" i="2"/>
  <c r="L28" i="2"/>
  <c r="M28" i="2"/>
  <c r="N28" i="2"/>
  <c r="O28" i="2"/>
  <c r="P28" i="2"/>
  <c r="W28" i="2"/>
  <c r="X28" i="2"/>
  <c r="Y28" i="2"/>
  <c r="Z28" i="2"/>
  <c r="AA28" i="2"/>
  <c r="AB28" i="2"/>
  <c r="AC28" i="2"/>
  <c r="AD28" i="2"/>
  <c r="AE28" i="2"/>
  <c r="AR28" i="2"/>
  <c r="AS28" i="2"/>
  <c r="AT28" i="2"/>
  <c r="AU28" i="2"/>
  <c r="AV28" i="2"/>
  <c r="AW28" i="2"/>
  <c r="AX28" i="2"/>
  <c r="AY28" i="2"/>
  <c r="AZ28" i="2"/>
  <c r="G29" i="2"/>
  <c r="H29" i="2"/>
  <c r="I29" i="2"/>
  <c r="J29" i="2"/>
  <c r="K29" i="2"/>
  <c r="L29" i="2"/>
  <c r="M29" i="2"/>
  <c r="N29" i="2"/>
  <c r="O29" i="2"/>
  <c r="P29" i="2"/>
  <c r="W29" i="2"/>
  <c r="X29" i="2"/>
  <c r="Y29" i="2"/>
  <c r="Z29" i="2"/>
  <c r="AA29" i="2"/>
  <c r="AB29" i="2"/>
  <c r="AC29" i="2"/>
  <c r="AD29" i="2"/>
  <c r="AE29" i="2"/>
  <c r="AR29" i="2"/>
  <c r="AS29" i="2"/>
  <c r="AT29" i="2"/>
  <c r="AU29" i="2"/>
  <c r="AV29" i="2"/>
  <c r="AW29" i="2"/>
  <c r="AX29" i="2"/>
  <c r="AY29" i="2"/>
  <c r="AZ29" i="2"/>
  <c r="G30" i="2"/>
  <c r="H30" i="2"/>
  <c r="I30" i="2"/>
  <c r="J30" i="2"/>
  <c r="K30" i="2"/>
  <c r="L30" i="2"/>
  <c r="M30" i="2"/>
  <c r="N30" i="2"/>
  <c r="O30" i="2"/>
  <c r="P30" i="2"/>
  <c r="W30" i="2"/>
  <c r="X30" i="2"/>
  <c r="Y30" i="2"/>
  <c r="Z30" i="2"/>
  <c r="AA30" i="2"/>
  <c r="AB30" i="2"/>
  <c r="AC30" i="2"/>
  <c r="AD30" i="2"/>
  <c r="AE30" i="2"/>
  <c r="AR30" i="2"/>
  <c r="AS30" i="2"/>
  <c r="AT30" i="2"/>
  <c r="AU30" i="2"/>
  <c r="AV30" i="2"/>
  <c r="AW30" i="2"/>
  <c r="AX30" i="2"/>
  <c r="AY30" i="2"/>
  <c r="AZ30" i="2"/>
  <c r="G31" i="2"/>
  <c r="H31" i="2"/>
  <c r="I31" i="2"/>
  <c r="J31" i="2"/>
  <c r="K31" i="2"/>
  <c r="L31" i="2"/>
  <c r="M31" i="2"/>
  <c r="N31" i="2"/>
  <c r="O31" i="2"/>
  <c r="P31" i="2"/>
  <c r="W31" i="2"/>
  <c r="X31" i="2"/>
  <c r="Y31" i="2"/>
  <c r="Z31" i="2"/>
  <c r="AA31" i="2"/>
  <c r="AB31" i="2"/>
  <c r="AC31" i="2"/>
  <c r="AD31" i="2"/>
  <c r="AE31" i="2"/>
  <c r="AR31" i="2"/>
  <c r="AS31" i="2"/>
  <c r="AT31" i="2"/>
  <c r="AU31" i="2"/>
  <c r="AV31" i="2"/>
  <c r="AW31" i="2"/>
  <c r="AX31" i="2"/>
  <c r="AY31" i="2"/>
  <c r="AZ31" i="2"/>
  <c r="G32" i="2"/>
  <c r="H32" i="2"/>
  <c r="I32" i="2"/>
  <c r="J32" i="2"/>
  <c r="K32" i="2"/>
  <c r="L32" i="2"/>
  <c r="M32" i="2"/>
  <c r="N32" i="2"/>
  <c r="O32" i="2"/>
  <c r="P32" i="2"/>
  <c r="W32" i="2"/>
  <c r="X32" i="2"/>
  <c r="Y32" i="2"/>
  <c r="Z32" i="2"/>
  <c r="AA32" i="2"/>
  <c r="AB32" i="2"/>
  <c r="AC32" i="2"/>
  <c r="AD32" i="2"/>
  <c r="AE32" i="2"/>
  <c r="AR32" i="2"/>
  <c r="AS32" i="2"/>
  <c r="AT32" i="2"/>
  <c r="AU32" i="2"/>
  <c r="AV32" i="2"/>
  <c r="AW32" i="2"/>
  <c r="AX32" i="2"/>
  <c r="AY32" i="2"/>
  <c r="AZ32" i="2"/>
  <c r="G33" i="2"/>
  <c r="H33" i="2"/>
  <c r="I33" i="2"/>
  <c r="J33" i="2"/>
  <c r="K33" i="2"/>
  <c r="L33" i="2"/>
  <c r="M33" i="2"/>
  <c r="N33" i="2"/>
  <c r="O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R33" i="2"/>
  <c r="AS33" i="2"/>
  <c r="AT33" i="2"/>
  <c r="AU33" i="2"/>
  <c r="AV33" i="2"/>
  <c r="AW33" i="2"/>
  <c r="AX33" i="2"/>
  <c r="AY33" i="2"/>
  <c r="AZ33" i="2"/>
  <c r="N34" i="2"/>
  <c r="AE34" i="2"/>
  <c r="AR34" i="2"/>
  <c r="AS34" i="2"/>
  <c r="AT34" i="2"/>
  <c r="AU34" i="2"/>
  <c r="AV34" i="2"/>
  <c r="AW34" i="2"/>
  <c r="AX34" i="2"/>
  <c r="AY34" i="2"/>
  <c r="AZ34" i="2"/>
  <c r="G35" i="2"/>
  <c r="H35" i="2"/>
  <c r="I35" i="2"/>
  <c r="J35" i="2"/>
  <c r="K35" i="2"/>
  <c r="L35" i="2"/>
  <c r="M35" i="2"/>
  <c r="N35" i="2"/>
  <c r="O35" i="2"/>
  <c r="P35" i="2"/>
  <c r="W35" i="2"/>
  <c r="X35" i="2"/>
  <c r="Y35" i="2"/>
  <c r="Z35" i="2"/>
  <c r="AA35" i="2"/>
  <c r="AB35" i="2"/>
  <c r="AC35" i="2"/>
  <c r="AD35" i="2"/>
  <c r="AE35" i="2"/>
  <c r="AR35" i="2"/>
  <c r="AS35" i="2"/>
  <c r="AT35" i="2"/>
  <c r="AU35" i="2"/>
  <c r="AV35" i="2"/>
  <c r="AW35" i="2"/>
  <c r="AX35" i="2"/>
  <c r="AY35" i="2"/>
  <c r="AZ35" i="2"/>
  <c r="G36" i="2"/>
  <c r="H36" i="2"/>
  <c r="I36" i="2"/>
  <c r="J36" i="2"/>
  <c r="K36" i="2"/>
  <c r="L36" i="2"/>
  <c r="M36" i="2"/>
  <c r="N36" i="2"/>
  <c r="O36" i="2"/>
  <c r="P36" i="2"/>
  <c r="W36" i="2"/>
  <c r="X36" i="2"/>
  <c r="Y36" i="2"/>
  <c r="Z36" i="2"/>
  <c r="AA36" i="2"/>
  <c r="AB36" i="2"/>
  <c r="AC36" i="2"/>
  <c r="AD36" i="2"/>
  <c r="AE36" i="2"/>
  <c r="G37" i="2"/>
  <c r="H37" i="2"/>
  <c r="I37" i="2"/>
  <c r="J37" i="2"/>
  <c r="K37" i="2"/>
  <c r="L37" i="2"/>
  <c r="M37" i="2"/>
  <c r="N37" i="2"/>
  <c r="O37" i="2"/>
  <c r="P37" i="2"/>
  <c r="W37" i="2"/>
  <c r="X37" i="2"/>
  <c r="Y37" i="2"/>
  <c r="Z37" i="2"/>
  <c r="AA37" i="2"/>
  <c r="AB37" i="2"/>
  <c r="AC37" i="2"/>
  <c r="AD37" i="2"/>
  <c r="AE37" i="2"/>
  <c r="G38" i="2"/>
  <c r="H38" i="2"/>
  <c r="I38" i="2"/>
  <c r="J38" i="2"/>
  <c r="K38" i="2"/>
  <c r="L38" i="2"/>
  <c r="M38" i="2"/>
  <c r="N38" i="2"/>
  <c r="O38" i="2"/>
  <c r="P38" i="2"/>
  <c r="W38" i="2"/>
  <c r="X38" i="2"/>
  <c r="Y38" i="2"/>
  <c r="Z38" i="2"/>
  <c r="AA38" i="2"/>
  <c r="AB38" i="2"/>
  <c r="AC38" i="2"/>
  <c r="AD38" i="2"/>
  <c r="AE38" i="2"/>
  <c r="G39" i="2"/>
  <c r="H39" i="2"/>
  <c r="I39" i="2"/>
  <c r="J39" i="2"/>
  <c r="K39" i="2"/>
  <c r="L39" i="2"/>
  <c r="M39" i="2"/>
  <c r="N39" i="2"/>
  <c r="O39" i="2"/>
  <c r="P39" i="2"/>
  <c r="W39" i="2"/>
  <c r="X39" i="2"/>
  <c r="Y39" i="2"/>
  <c r="Z39" i="2"/>
  <c r="AA39" i="2"/>
  <c r="AB39" i="2"/>
  <c r="AC39" i="2"/>
  <c r="AD39" i="2"/>
  <c r="AE39" i="2"/>
  <c r="G40" i="2"/>
  <c r="H40" i="2"/>
  <c r="I40" i="2"/>
  <c r="J40" i="2"/>
  <c r="K40" i="2"/>
  <c r="L40" i="2"/>
  <c r="M40" i="2"/>
  <c r="N40" i="2"/>
  <c r="O40" i="2"/>
  <c r="P40" i="2"/>
  <c r="W40" i="2"/>
  <c r="X40" i="2"/>
  <c r="Y40" i="2"/>
  <c r="Z40" i="2"/>
  <c r="AA40" i="2"/>
  <c r="AB40" i="2"/>
  <c r="AC40" i="2"/>
  <c r="AD40" i="2"/>
  <c r="AE40" i="2"/>
  <c r="G41" i="2"/>
  <c r="H41" i="2"/>
  <c r="I41" i="2"/>
  <c r="J41" i="2"/>
  <c r="K41" i="2"/>
  <c r="L41" i="2"/>
  <c r="M41" i="2"/>
  <c r="N41" i="2"/>
  <c r="O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N42" i="2"/>
  <c r="AE42" i="2"/>
  <c r="G43" i="2"/>
  <c r="H43" i="2"/>
  <c r="I43" i="2"/>
  <c r="J43" i="2"/>
  <c r="K43" i="2"/>
  <c r="L43" i="2"/>
  <c r="M43" i="2"/>
  <c r="N43" i="2"/>
  <c r="O43" i="2"/>
  <c r="P43" i="2"/>
  <c r="W43" i="2"/>
  <c r="X43" i="2"/>
  <c r="Y43" i="2"/>
  <c r="Z43" i="2"/>
  <c r="AA43" i="2"/>
  <c r="AB43" i="2"/>
  <c r="AC43" i="2"/>
  <c r="AD43" i="2"/>
  <c r="AE43" i="2"/>
  <c r="G44" i="2"/>
  <c r="H44" i="2"/>
  <c r="I44" i="2"/>
  <c r="J44" i="2"/>
  <c r="K44" i="2"/>
  <c r="L44" i="2"/>
  <c r="M44" i="2"/>
  <c r="N44" i="2"/>
  <c r="O44" i="2"/>
  <c r="P44" i="2"/>
  <c r="W44" i="2"/>
  <c r="X44" i="2"/>
  <c r="Y44" i="2"/>
  <c r="Z44" i="2"/>
  <c r="AA44" i="2"/>
  <c r="AB44" i="2"/>
  <c r="AC44" i="2"/>
  <c r="AD44" i="2"/>
  <c r="AE44" i="2"/>
  <c r="G45" i="2"/>
  <c r="H45" i="2"/>
  <c r="I45" i="2"/>
  <c r="J45" i="2"/>
  <c r="K45" i="2"/>
  <c r="L45" i="2"/>
  <c r="M45" i="2"/>
  <c r="N45" i="2"/>
  <c r="O45" i="2"/>
  <c r="P45" i="2"/>
  <c r="W45" i="2"/>
  <c r="X45" i="2"/>
  <c r="Y45" i="2"/>
  <c r="Z45" i="2"/>
  <c r="AA45" i="2"/>
  <c r="AB45" i="2"/>
  <c r="AC45" i="2"/>
  <c r="AD45" i="2"/>
  <c r="AE45" i="2"/>
  <c r="G46" i="2"/>
  <c r="H46" i="2"/>
  <c r="I46" i="2"/>
  <c r="J46" i="2"/>
  <c r="K46" i="2"/>
  <c r="L46" i="2"/>
  <c r="M46" i="2"/>
  <c r="N46" i="2"/>
  <c r="O46" i="2"/>
  <c r="P46" i="2"/>
  <c r="W46" i="2"/>
  <c r="X46" i="2"/>
  <c r="Y46" i="2"/>
  <c r="Z46" i="2"/>
  <c r="AA46" i="2"/>
  <c r="AB46" i="2"/>
  <c r="AC46" i="2"/>
  <c r="AD46" i="2"/>
  <c r="AE46" i="2"/>
  <c r="G47" i="2"/>
  <c r="H47" i="2"/>
  <c r="I47" i="2"/>
  <c r="J47" i="2"/>
  <c r="K47" i="2"/>
  <c r="L47" i="2"/>
  <c r="M47" i="2"/>
  <c r="N47" i="2"/>
  <c r="O47" i="2"/>
  <c r="P47" i="2"/>
  <c r="W47" i="2"/>
  <c r="X47" i="2"/>
  <c r="Y47" i="2"/>
  <c r="Z47" i="2"/>
  <c r="AA47" i="2"/>
  <c r="AB47" i="2"/>
  <c r="AC47" i="2"/>
  <c r="AD47" i="2"/>
  <c r="AE47" i="2"/>
  <c r="G48" i="2"/>
  <c r="H48" i="2"/>
  <c r="I48" i="2"/>
  <c r="J48" i="2"/>
  <c r="K48" i="2"/>
  <c r="L48" i="2"/>
  <c r="M48" i="2"/>
  <c r="N48" i="2"/>
  <c r="O48" i="2"/>
  <c r="P48" i="2"/>
  <c r="W48" i="2"/>
  <c r="X48" i="2"/>
  <c r="Y48" i="2"/>
  <c r="Z48" i="2"/>
  <c r="AA48" i="2"/>
  <c r="AB48" i="2"/>
  <c r="AC48" i="2"/>
  <c r="AD48" i="2"/>
  <c r="AE48" i="2"/>
  <c r="G49" i="2"/>
  <c r="H49" i="2"/>
  <c r="I49" i="2"/>
  <c r="J49" i="2"/>
  <c r="K49" i="2"/>
  <c r="L49" i="2"/>
  <c r="M49" i="2"/>
  <c r="N49" i="2"/>
  <c r="O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N50" i="2"/>
  <c r="AE50" i="2"/>
  <c r="G51" i="2"/>
  <c r="H51" i="2"/>
  <c r="I51" i="2"/>
  <c r="J51" i="2"/>
  <c r="K51" i="2"/>
  <c r="L51" i="2"/>
  <c r="M51" i="2"/>
  <c r="N51" i="2"/>
  <c r="O51" i="2"/>
  <c r="P51" i="2"/>
  <c r="W51" i="2"/>
  <c r="X51" i="2"/>
  <c r="Y51" i="2"/>
  <c r="Z51" i="2"/>
  <c r="AA51" i="2"/>
  <c r="AB51" i="2"/>
  <c r="AC51" i="2"/>
  <c r="AD51" i="2"/>
  <c r="AE51" i="2"/>
  <c r="G52" i="2"/>
  <c r="H52" i="2"/>
  <c r="I52" i="2"/>
  <c r="J52" i="2"/>
  <c r="K52" i="2"/>
  <c r="L52" i="2"/>
  <c r="M52" i="2"/>
  <c r="N52" i="2"/>
  <c r="O52" i="2"/>
  <c r="P52" i="2"/>
  <c r="W52" i="2"/>
  <c r="X52" i="2"/>
  <c r="Y52" i="2"/>
  <c r="Z52" i="2"/>
  <c r="AA52" i="2"/>
  <c r="AB52" i="2"/>
  <c r="AC52" i="2"/>
  <c r="AD52" i="2"/>
  <c r="AE52" i="2"/>
  <c r="G53" i="2"/>
  <c r="H53" i="2"/>
  <c r="I53" i="2"/>
  <c r="J53" i="2"/>
  <c r="K53" i="2"/>
  <c r="L53" i="2"/>
  <c r="M53" i="2"/>
  <c r="N53" i="2"/>
  <c r="O53" i="2"/>
  <c r="P53" i="2"/>
  <c r="W53" i="2"/>
  <c r="X53" i="2"/>
  <c r="Y53" i="2"/>
  <c r="Z53" i="2"/>
  <c r="AA53" i="2"/>
  <c r="AB53" i="2"/>
  <c r="AC53" i="2"/>
  <c r="AD53" i="2"/>
  <c r="AE53" i="2"/>
  <c r="G54" i="2"/>
  <c r="H54" i="2"/>
  <c r="I54" i="2"/>
  <c r="J54" i="2"/>
  <c r="K54" i="2"/>
  <c r="L54" i="2"/>
  <c r="M54" i="2"/>
  <c r="N54" i="2"/>
  <c r="O54" i="2"/>
  <c r="P54" i="2"/>
  <c r="W54" i="2"/>
  <c r="X54" i="2"/>
  <c r="Y54" i="2"/>
  <c r="Z54" i="2"/>
  <c r="AA54" i="2"/>
  <c r="AB54" i="2"/>
  <c r="AC54" i="2"/>
  <c r="AD54" i="2"/>
  <c r="AE54" i="2"/>
  <c r="G55" i="2"/>
  <c r="H55" i="2"/>
  <c r="I55" i="2"/>
  <c r="J55" i="2"/>
  <c r="K55" i="2"/>
  <c r="L55" i="2"/>
  <c r="M55" i="2"/>
  <c r="N55" i="2"/>
  <c r="O55" i="2"/>
  <c r="P55" i="2"/>
  <c r="W55" i="2"/>
  <c r="X55" i="2"/>
  <c r="Y55" i="2"/>
  <c r="Z55" i="2"/>
  <c r="AA55" i="2"/>
  <c r="AB55" i="2"/>
  <c r="AC55" i="2"/>
  <c r="AD55" i="2"/>
  <c r="AE55" i="2"/>
  <c r="G56" i="2"/>
  <c r="H56" i="2"/>
  <c r="I56" i="2"/>
  <c r="J56" i="2"/>
  <c r="K56" i="2"/>
  <c r="L56" i="2"/>
  <c r="M56" i="2"/>
  <c r="N56" i="2"/>
  <c r="O56" i="2"/>
  <c r="P56" i="2"/>
  <c r="W56" i="2"/>
  <c r="X56" i="2"/>
  <c r="Y56" i="2"/>
  <c r="Z56" i="2"/>
  <c r="AA56" i="2"/>
  <c r="AB56" i="2"/>
  <c r="AC56" i="2"/>
  <c r="AD56" i="2"/>
  <c r="AE56" i="2"/>
  <c r="G57" i="2"/>
  <c r="H57" i="2"/>
  <c r="I57" i="2"/>
  <c r="J57" i="2"/>
  <c r="K57" i="2"/>
  <c r="L57" i="2"/>
  <c r="M57" i="2"/>
  <c r="N57" i="2"/>
  <c r="O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N58" i="2"/>
  <c r="AE58" i="2"/>
  <c r="G59" i="2"/>
  <c r="H59" i="2"/>
  <c r="I59" i="2"/>
  <c r="J59" i="2"/>
  <c r="K59" i="2"/>
  <c r="L59" i="2"/>
  <c r="M59" i="2"/>
  <c r="N59" i="2"/>
  <c r="O59" i="2"/>
  <c r="P59" i="2"/>
  <c r="W59" i="2"/>
  <c r="X59" i="2"/>
  <c r="Y59" i="2"/>
  <c r="Z59" i="2"/>
  <c r="AA59" i="2"/>
  <c r="AB59" i="2"/>
  <c r="AC59" i="2"/>
  <c r="AD59" i="2"/>
  <c r="AE59" i="2"/>
  <c r="G60" i="2"/>
  <c r="H60" i="2"/>
  <c r="I60" i="2"/>
  <c r="J60" i="2"/>
  <c r="K60" i="2"/>
  <c r="L60" i="2"/>
  <c r="M60" i="2"/>
  <c r="N60" i="2"/>
  <c r="O60" i="2"/>
  <c r="P60" i="2"/>
  <c r="W60" i="2"/>
  <c r="X60" i="2"/>
  <c r="Y60" i="2"/>
  <c r="Z60" i="2"/>
  <c r="AA60" i="2"/>
  <c r="AB60" i="2"/>
  <c r="AC60" i="2"/>
  <c r="AD60" i="2"/>
  <c r="AE60" i="2"/>
  <c r="G61" i="2"/>
  <c r="H61" i="2"/>
  <c r="I61" i="2"/>
  <c r="J61" i="2"/>
  <c r="K61" i="2"/>
  <c r="L61" i="2"/>
  <c r="M61" i="2"/>
  <c r="N61" i="2"/>
  <c r="O61" i="2"/>
  <c r="P61" i="2"/>
  <c r="W61" i="2"/>
  <c r="X61" i="2"/>
  <c r="Y61" i="2"/>
  <c r="Z61" i="2"/>
  <c r="AA61" i="2"/>
  <c r="AB61" i="2"/>
  <c r="AC61" i="2"/>
  <c r="AD61" i="2"/>
  <c r="AE61" i="2"/>
  <c r="G62" i="2"/>
  <c r="H62" i="2"/>
  <c r="I62" i="2"/>
  <c r="J62" i="2"/>
  <c r="K62" i="2"/>
  <c r="L62" i="2"/>
  <c r="M62" i="2"/>
  <c r="N62" i="2"/>
  <c r="O62" i="2"/>
  <c r="P62" i="2"/>
  <c r="W62" i="2"/>
  <c r="X62" i="2"/>
  <c r="Y62" i="2"/>
  <c r="Z62" i="2"/>
  <c r="AA62" i="2"/>
  <c r="AB62" i="2"/>
  <c r="AC62" i="2"/>
  <c r="AD62" i="2"/>
  <c r="AE62" i="2"/>
  <c r="G63" i="2"/>
  <c r="H63" i="2"/>
  <c r="I63" i="2"/>
  <c r="J63" i="2"/>
  <c r="K63" i="2"/>
  <c r="L63" i="2"/>
  <c r="M63" i="2"/>
  <c r="N63" i="2"/>
  <c r="O63" i="2"/>
  <c r="P63" i="2"/>
  <c r="W63" i="2"/>
  <c r="X63" i="2"/>
  <c r="Y63" i="2"/>
  <c r="Z63" i="2"/>
  <c r="AA63" i="2"/>
  <c r="AB63" i="2"/>
  <c r="AC63" i="2"/>
  <c r="AD63" i="2"/>
  <c r="AE63" i="2"/>
  <c r="G64" i="2"/>
  <c r="H64" i="2"/>
  <c r="I64" i="2"/>
  <c r="J64" i="2"/>
  <c r="K64" i="2"/>
  <c r="L64" i="2"/>
  <c r="M64" i="2"/>
  <c r="N64" i="2"/>
  <c r="O64" i="2"/>
  <c r="P64" i="2"/>
  <c r="W64" i="2"/>
  <c r="X64" i="2"/>
  <c r="Y64" i="2"/>
  <c r="Z64" i="2"/>
  <c r="AA64" i="2"/>
  <c r="AB64" i="2"/>
  <c r="AC64" i="2"/>
  <c r="AD64" i="2"/>
  <c r="AE64" i="2"/>
  <c r="G65" i="2"/>
  <c r="H65" i="2"/>
  <c r="I65" i="2"/>
  <c r="J65" i="2"/>
  <c r="K65" i="2"/>
  <c r="L65" i="2"/>
  <c r="M65" i="2"/>
  <c r="N65" i="2"/>
  <c r="O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N66" i="2"/>
  <c r="AE66" i="2"/>
  <c r="G67" i="2"/>
  <c r="H67" i="2"/>
  <c r="I67" i="2"/>
  <c r="J67" i="2"/>
  <c r="K67" i="2"/>
  <c r="L67" i="2"/>
  <c r="M67" i="2"/>
  <c r="N67" i="2"/>
  <c r="O67" i="2"/>
  <c r="P67" i="2"/>
  <c r="W67" i="2"/>
  <c r="X67" i="2"/>
  <c r="Y67" i="2"/>
  <c r="Z67" i="2"/>
  <c r="AA67" i="2"/>
  <c r="AB67" i="2"/>
  <c r="AC67" i="2"/>
  <c r="AD67" i="2"/>
  <c r="AE67" i="2"/>
  <c r="G68" i="2"/>
  <c r="H68" i="2"/>
  <c r="I68" i="2"/>
  <c r="J68" i="2"/>
  <c r="K68" i="2"/>
  <c r="L68" i="2"/>
  <c r="M68" i="2"/>
  <c r="N68" i="2"/>
  <c r="O68" i="2"/>
  <c r="P68" i="2"/>
  <c r="W68" i="2"/>
  <c r="X68" i="2"/>
  <c r="Y68" i="2"/>
  <c r="Z68" i="2"/>
  <c r="AA68" i="2"/>
  <c r="AB68" i="2"/>
  <c r="AC68" i="2"/>
  <c r="AD68" i="2"/>
  <c r="AE68" i="2"/>
  <c r="G69" i="2"/>
  <c r="H69" i="2"/>
  <c r="I69" i="2"/>
  <c r="J69" i="2"/>
  <c r="K69" i="2"/>
  <c r="L69" i="2"/>
  <c r="M69" i="2"/>
  <c r="N69" i="2"/>
  <c r="O69" i="2"/>
  <c r="P69" i="2"/>
  <c r="W69" i="2"/>
  <c r="X69" i="2"/>
  <c r="Y69" i="2"/>
  <c r="Z69" i="2"/>
  <c r="AA69" i="2"/>
  <c r="AB69" i="2"/>
  <c r="AC69" i="2"/>
  <c r="AD69" i="2"/>
  <c r="AE69" i="2"/>
  <c r="G70" i="2"/>
  <c r="H70" i="2"/>
  <c r="I70" i="2"/>
  <c r="J70" i="2"/>
  <c r="K70" i="2"/>
  <c r="L70" i="2"/>
  <c r="M70" i="2"/>
  <c r="N70" i="2"/>
  <c r="O70" i="2"/>
  <c r="P70" i="2"/>
  <c r="W70" i="2"/>
  <c r="X70" i="2"/>
  <c r="Y70" i="2"/>
  <c r="Z70" i="2"/>
  <c r="AA70" i="2"/>
  <c r="AB70" i="2"/>
  <c r="AC70" i="2"/>
  <c r="AD70" i="2"/>
  <c r="AE70" i="2"/>
  <c r="G71" i="2"/>
  <c r="H71" i="2"/>
  <c r="I71" i="2"/>
  <c r="J71" i="2"/>
  <c r="K71" i="2"/>
  <c r="L71" i="2"/>
  <c r="M71" i="2"/>
  <c r="N71" i="2"/>
  <c r="O71" i="2"/>
  <c r="P71" i="2"/>
  <c r="W71" i="2"/>
  <c r="X71" i="2"/>
  <c r="Y71" i="2"/>
  <c r="Z71" i="2"/>
  <c r="AA71" i="2"/>
  <c r="AB71" i="2"/>
  <c r="AC71" i="2"/>
  <c r="AD71" i="2"/>
  <c r="AE71" i="2"/>
  <c r="G72" i="2"/>
  <c r="H72" i="2"/>
  <c r="I72" i="2"/>
  <c r="J72" i="2"/>
  <c r="K72" i="2"/>
  <c r="L72" i="2"/>
  <c r="M72" i="2"/>
  <c r="N72" i="2"/>
  <c r="O72" i="2"/>
  <c r="P72" i="2"/>
  <c r="W72" i="2"/>
  <c r="X72" i="2"/>
  <c r="Y72" i="2"/>
  <c r="Z72" i="2"/>
  <c r="AA72" i="2"/>
  <c r="AB72" i="2"/>
  <c r="AC72" i="2"/>
  <c r="AD72" i="2"/>
  <c r="AE72" i="2"/>
  <c r="G73" i="2"/>
  <c r="H73" i="2"/>
  <c r="I73" i="2"/>
  <c r="J73" i="2"/>
  <c r="K73" i="2"/>
  <c r="L73" i="2"/>
  <c r="M73" i="2"/>
  <c r="N73" i="2"/>
  <c r="O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N74" i="2"/>
  <c r="AE74" i="2"/>
  <c r="G75" i="2"/>
  <c r="H75" i="2"/>
  <c r="I75" i="2"/>
  <c r="J75" i="2"/>
  <c r="K75" i="2"/>
  <c r="L75" i="2"/>
  <c r="M75" i="2"/>
  <c r="N75" i="2"/>
  <c r="O75" i="2"/>
  <c r="P75" i="2"/>
  <c r="W75" i="2"/>
  <c r="X75" i="2"/>
  <c r="Y75" i="2"/>
  <c r="Z75" i="2"/>
  <c r="AA75" i="2"/>
  <c r="AB75" i="2"/>
  <c r="AC75" i="2"/>
  <c r="AD75" i="2"/>
  <c r="AE75" i="2"/>
  <c r="G76" i="2"/>
  <c r="H76" i="2"/>
  <c r="I76" i="2"/>
  <c r="J76" i="2"/>
  <c r="K76" i="2"/>
  <c r="L76" i="2"/>
  <c r="M76" i="2"/>
  <c r="N76" i="2"/>
  <c r="O76" i="2"/>
  <c r="P76" i="2"/>
  <c r="W76" i="2"/>
  <c r="X76" i="2"/>
  <c r="Y76" i="2"/>
  <c r="Z76" i="2"/>
  <c r="AA76" i="2"/>
  <c r="AB76" i="2"/>
  <c r="AC76" i="2"/>
  <c r="AD76" i="2"/>
  <c r="AE76" i="2"/>
  <c r="G77" i="2"/>
  <c r="H77" i="2"/>
  <c r="I77" i="2"/>
  <c r="J77" i="2"/>
  <c r="K77" i="2"/>
  <c r="L77" i="2"/>
  <c r="M77" i="2"/>
  <c r="N77" i="2"/>
  <c r="O77" i="2"/>
  <c r="P77" i="2"/>
  <c r="W77" i="2"/>
  <c r="X77" i="2"/>
  <c r="Y77" i="2"/>
  <c r="Z77" i="2"/>
  <c r="AA77" i="2"/>
  <c r="AB77" i="2"/>
  <c r="AC77" i="2"/>
  <c r="AD77" i="2"/>
  <c r="AE77" i="2"/>
  <c r="G78" i="2"/>
  <c r="H78" i="2"/>
  <c r="I78" i="2"/>
  <c r="J78" i="2"/>
  <c r="K78" i="2"/>
  <c r="L78" i="2"/>
  <c r="M78" i="2"/>
  <c r="N78" i="2"/>
  <c r="O78" i="2"/>
  <c r="P78" i="2"/>
  <c r="W78" i="2"/>
  <c r="X78" i="2"/>
  <c r="Y78" i="2"/>
  <c r="Z78" i="2"/>
  <c r="AA78" i="2"/>
  <c r="AB78" i="2"/>
  <c r="AC78" i="2"/>
  <c r="AD78" i="2"/>
  <c r="AE78" i="2"/>
  <c r="G79" i="2"/>
  <c r="H79" i="2"/>
  <c r="I79" i="2"/>
  <c r="J79" i="2"/>
  <c r="K79" i="2"/>
  <c r="L79" i="2"/>
  <c r="M79" i="2"/>
  <c r="N79" i="2"/>
  <c r="O79" i="2"/>
  <c r="P79" i="2"/>
  <c r="W79" i="2"/>
  <c r="X79" i="2"/>
  <c r="Y79" i="2"/>
  <c r="Z79" i="2"/>
  <c r="AA79" i="2"/>
  <c r="AB79" i="2"/>
  <c r="AC79" i="2"/>
  <c r="AD79" i="2"/>
  <c r="AE79" i="2"/>
  <c r="G80" i="2"/>
  <c r="H80" i="2"/>
  <c r="I80" i="2"/>
  <c r="J80" i="2"/>
  <c r="K80" i="2"/>
  <c r="L80" i="2"/>
  <c r="M80" i="2"/>
  <c r="N80" i="2"/>
  <c r="O80" i="2"/>
  <c r="P80" i="2"/>
  <c r="W80" i="2"/>
  <c r="X80" i="2"/>
  <c r="Y80" i="2"/>
  <c r="Z80" i="2"/>
  <c r="AA80" i="2"/>
  <c r="AB80" i="2"/>
  <c r="AC80" i="2"/>
  <c r="AD80" i="2"/>
  <c r="AE80" i="2"/>
  <c r="G81" i="2"/>
  <c r="H81" i="2"/>
  <c r="I81" i="2"/>
  <c r="J81" i="2"/>
  <c r="K81" i="2"/>
  <c r="L81" i="2"/>
  <c r="M81" i="2"/>
  <c r="N81" i="2"/>
  <c r="O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N82" i="2"/>
  <c r="AE82" i="2"/>
  <c r="G83" i="2"/>
  <c r="H83" i="2"/>
  <c r="I83" i="2"/>
  <c r="J83" i="2"/>
  <c r="K83" i="2"/>
  <c r="L83" i="2"/>
  <c r="M83" i="2"/>
  <c r="N83" i="2"/>
  <c r="O83" i="2"/>
  <c r="P83" i="2"/>
  <c r="W83" i="2"/>
  <c r="X83" i="2"/>
  <c r="Y83" i="2"/>
  <c r="Z83" i="2"/>
  <c r="AA83" i="2"/>
  <c r="AB83" i="2"/>
  <c r="AC83" i="2"/>
  <c r="AD83" i="2"/>
  <c r="AE83" i="2"/>
  <c r="G84" i="2"/>
  <c r="H84" i="2"/>
  <c r="I84" i="2"/>
  <c r="J84" i="2"/>
  <c r="K84" i="2"/>
  <c r="L84" i="2"/>
  <c r="M84" i="2"/>
  <c r="N84" i="2"/>
  <c r="O84" i="2"/>
  <c r="P84" i="2"/>
  <c r="W84" i="2"/>
  <c r="X84" i="2"/>
  <c r="Y84" i="2"/>
  <c r="Z84" i="2"/>
  <c r="AA84" i="2"/>
  <c r="AB84" i="2"/>
  <c r="AC84" i="2"/>
  <c r="AD84" i="2"/>
  <c r="AE84" i="2"/>
  <c r="G85" i="2"/>
  <c r="H85" i="2"/>
  <c r="I85" i="2"/>
  <c r="J85" i="2"/>
  <c r="K85" i="2"/>
  <c r="L85" i="2"/>
  <c r="M85" i="2"/>
  <c r="N85" i="2"/>
  <c r="O85" i="2"/>
  <c r="P85" i="2"/>
  <c r="W85" i="2"/>
  <c r="X85" i="2"/>
  <c r="Y85" i="2"/>
  <c r="Z85" i="2"/>
  <c r="AA85" i="2"/>
  <c r="AB85" i="2"/>
  <c r="AC85" i="2"/>
  <c r="AD85" i="2"/>
  <c r="AE85" i="2"/>
  <c r="G86" i="2"/>
  <c r="H86" i="2"/>
  <c r="I86" i="2"/>
  <c r="J86" i="2"/>
  <c r="K86" i="2"/>
  <c r="L86" i="2"/>
  <c r="M86" i="2"/>
  <c r="N86" i="2"/>
  <c r="O86" i="2"/>
  <c r="P86" i="2"/>
  <c r="W86" i="2"/>
  <c r="X86" i="2"/>
  <c r="Y86" i="2"/>
  <c r="Z86" i="2"/>
  <c r="AA86" i="2"/>
  <c r="AB86" i="2"/>
  <c r="AC86" i="2"/>
  <c r="AD86" i="2"/>
  <c r="AE86" i="2"/>
  <c r="G87" i="2"/>
  <c r="H87" i="2"/>
  <c r="I87" i="2"/>
  <c r="J87" i="2"/>
  <c r="K87" i="2"/>
  <c r="L87" i="2"/>
  <c r="M87" i="2"/>
  <c r="N87" i="2"/>
  <c r="O87" i="2"/>
  <c r="P87" i="2"/>
  <c r="W87" i="2"/>
  <c r="X87" i="2"/>
  <c r="Y87" i="2"/>
  <c r="Z87" i="2"/>
  <c r="AA87" i="2"/>
  <c r="AB87" i="2"/>
  <c r="AC87" i="2"/>
  <c r="AD87" i="2"/>
  <c r="AE87" i="2"/>
  <c r="G88" i="2"/>
  <c r="H88" i="2"/>
  <c r="I88" i="2"/>
  <c r="J88" i="2"/>
  <c r="K88" i="2"/>
  <c r="L88" i="2"/>
  <c r="M88" i="2"/>
  <c r="N88" i="2"/>
  <c r="O88" i="2"/>
  <c r="P88" i="2"/>
  <c r="W88" i="2"/>
  <c r="X88" i="2"/>
  <c r="Y88" i="2"/>
  <c r="Z88" i="2"/>
  <c r="AA88" i="2"/>
  <c r="AB88" i="2"/>
  <c r="AC88" i="2"/>
  <c r="AD88" i="2"/>
  <c r="AE88" i="2"/>
  <c r="G89" i="2"/>
  <c r="H89" i="2"/>
  <c r="I89" i="2"/>
  <c r="J89" i="2"/>
  <c r="K89" i="2"/>
  <c r="L89" i="2"/>
  <c r="M89" i="2"/>
  <c r="N89" i="2"/>
  <c r="O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N90" i="2"/>
  <c r="AE90" i="2"/>
  <c r="G91" i="2"/>
  <c r="H91" i="2"/>
  <c r="I91" i="2"/>
  <c r="J91" i="2"/>
  <c r="K91" i="2"/>
  <c r="L91" i="2"/>
  <c r="M91" i="2"/>
  <c r="N91" i="2"/>
  <c r="O91" i="2"/>
  <c r="P91" i="2"/>
  <c r="W91" i="2"/>
  <c r="X91" i="2"/>
  <c r="Y91" i="2"/>
  <c r="Z91" i="2"/>
  <c r="AA91" i="2"/>
  <c r="AB91" i="2"/>
  <c r="AC91" i="2"/>
  <c r="AD91" i="2"/>
  <c r="AE91" i="2"/>
  <c r="G92" i="2"/>
  <c r="H92" i="2"/>
  <c r="I92" i="2"/>
  <c r="J92" i="2"/>
  <c r="K92" i="2"/>
  <c r="L92" i="2"/>
  <c r="M92" i="2"/>
  <c r="N92" i="2"/>
  <c r="O92" i="2"/>
  <c r="P92" i="2"/>
  <c r="W92" i="2"/>
  <c r="X92" i="2"/>
  <c r="Y92" i="2"/>
  <c r="Z92" i="2"/>
  <c r="AA92" i="2"/>
  <c r="AB92" i="2"/>
  <c r="AC92" i="2"/>
  <c r="AD92" i="2"/>
  <c r="AE92" i="2"/>
  <c r="G93" i="2"/>
  <c r="H93" i="2"/>
  <c r="I93" i="2"/>
  <c r="J93" i="2"/>
  <c r="K93" i="2"/>
  <c r="L93" i="2"/>
  <c r="M93" i="2"/>
  <c r="N93" i="2"/>
  <c r="O93" i="2"/>
  <c r="P93" i="2"/>
  <c r="W93" i="2"/>
  <c r="X93" i="2"/>
  <c r="Y93" i="2"/>
  <c r="Z93" i="2"/>
  <c r="AA93" i="2"/>
  <c r="AB93" i="2"/>
  <c r="AC93" i="2"/>
  <c r="AD93" i="2"/>
  <c r="AE93" i="2"/>
  <c r="G94" i="2"/>
  <c r="H94" i="2"/>
  <c r="I94" i="2"/>
  <c r="J94" i="2"/>
  <c r="K94" i="2"/>
  <c r="L94" i="2"/>
  <c r="M94" i="2"/>
  <c r="N94" i="2"/>
  <c r="O94" i="2"/>
  <c r="P94" i="2"/>
  <c r="W94" i="2"/>
  <c r="X94" i="2"/>
  <c r="Y94" i="2"/>
  <c r="Z94" i="2"/>
  <c r="AA94" i="2"/>
  <c r="AB94" i="2"/>
  <c r="AC94" i="2"/>
  <c r="AD94" i="2"/>
  <c r="AE94" i="2"/>
  <c r="G95" i="2"/>
  <c r="H95" i="2"/>
  <c r="I95" i="2"/>
  <c r="J95" i="2"/>
  <c r="K95" i="2"/>
  <c r="L95" i="2"/>
  <c r="M95" i="2"/>
  <c r="N95" i="2"/>
  <c r="O95" i="2"/>
  <c r="P95" i="2"/>
  <c r="W95" i="2"/>
  <c r="X95" i="2"/>
  <c r="Y95" i="2"/>
  <c r="Z95" i="2"/>
  <c r="AA95" i="2"/>
  <c r="AB95" i="2"/>
  <c r="AC95" i="2"/>
  <c r="AD95" i="2"/>
  <c r="AE95" i="2"/>
  <c r="G96" i="2"/>
  <c r="H96" i="2"/>
  <c r="I96" i="2"/>
  <c r="J96" i="2"/>
  <c r="K96" i="2"/>
  <c r="L96" i="2"/>
  <c r="M96" i="2"/>
  <c r="N96" i="2"/>
  <c r="O96" i="2"/>
  <c r="P96" i="2"/>
  <c r="W96" i="2"/>
  <c r="X96" i="2"/>
  <c r="Y96" i="2"/>
  <c r="Z96" i="2"/>
  <c r="AA96" i="2"/>
  <c r="AB96" i="2"/>
  <c r="AC96" i="2"/>
  <c r="AD96" i="2"/>
  <c r="AE96" i="2"/>
  <c r="G97" i="2"/>
  <c r="H97" i="2"/>
  <c r="I97" i="2"/>
  <c r="J97" i="2"/>
  <c r="K97" i="2"/>
  <c r="L97" i="2"/>
  <c r="M97" i="2"/>
  <c r="N97" i="2"/>
  <c r="O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N98" i="2"/>
  <c r="AE98" i="2"/>
  <c r="G99" i="2"/>
  <c r="H99" i="2"/>
  <c r="I99" i="2"/>
  <c r="J99" i="2"/>
  <c r="K99" i="2"/>
  <c r="L99" i="2"/>
  <c r="M99" i="2"/>
  <c r="N99" i="2"/>
  <c r="O99" i="2"/>
  <c r="P99" i="2"/>
  <c r="W99" i="2"/>
  <c r="X99" i="2"/>
  <c r="Y99" i="2"/>
  <c r="Z99" i="2"/>
  <c r="AA99" i="2"/>
  <c r="AB99" i="2"/>
  <c r="AC99" i="2"/>
  <c r="AD99" i="2"/>
  <c r="AE99" i="2"/>
  <c r="G100" i="2"/>
  <c r="H100" i="2"/>
  <c r="I100" i="2"/>
  <c r="J100" i="2"/>
  <c r="K100" i="2"/>
  <c r="L100" i="2"/>
  <c r="M100" i="2"/>
  <c r="N100" i="2"/>
  <c r="O100" i="2"/>
  <c r="P100" i="2"/>
  <c r="W100" i="2"/>
  <c r="X100" i="2"/>
  <c r="Y100" i="2"/>
  <c r="Z100" i="2"/>
  <c r="AA100" i="2"/>
  <c r="AB100" i="2"/>
  <c r="AC100" i="2"/>
  <c r="AD100" i="2"/>
  <c r="AE100" i="2"/>
  <c r="G101" i="2"/>
  <c r="H101" i="2"/>
  <c r="I101" i="2"/>
  <c r="J101" i="2"/>
  <c r="K101" i="2"/>
  <c r="L101" i="2"/>
  <c r="M101" i="2"/>
  <c r="N101" i="2"/>
  <c r="O101" i="2"/>
  <c r="P101" i="2"/>
  <c r="W101" i="2"/>
  <c r="X101" i="2"/>
  <c r="Y101" i="2"/>
  <c r="Z101" i="2"/>
  <c r="AA101" i="2"/>
  <c r="AB101" i="2"/>
  <c r="AC101" i="2"/>
  <c r="AD101" i="2"/>
  <c r="AE101" i="2"/>
  <c r="G102" i="2"/>
  <c r="H102" i="2"/>
  <c r="I102" i="2"/>
  <c r="J102" i="2"/>
  <c r="K102" i="2"/>
  <c r="L102" i="2"/>
  <c r="M102" i="2"/>
  <c r="N102" i="2"/>
  <c r="O102" i="2"/>
  <c r="P102" i="2"/>
  <c r="W102" i="2"/>
  <c r="X102" i="2"/>
  <c r="Y102" i="2"/>
  <c r="Z102" i="2"/>
  <c r="AA102" i="2"/>
  <c r="AB102" i="2"/>
  <c r="AC102" i="2"/>
  <c r="AD102" i="2"/>
  <c r="AE102" i="2"/>
  <c r="G103" i="2"/>
  <c r="H103" i="2"/>
  <c r="I103" i="2"/>
  <c r="J103" i="2"/>
  <c r="K103" i="2"/>
  <c r="L103" i="2"/>
  <c r="M103" i="2"/>
  <c r="N103" i="2"/>
  <c r="O103" i="2"/>
  <c r="P103" i="2"/>
  <c r="W103" i="2"/>
  <c r="X103" i="2"/>
  <c r="Y103" i="2"/>
  <c r="Z103" i="2"/>
  <c r="AA103" i="2"/>
  <c r="AB103" i="2"/>
  <c r="AC103" i="2"/>
  <c r="AD103" i="2"/>
  <c r="AE103" i="2"/>
  <c r="G104" i="2"/>
  <c r="H104" i="2"/>
  <c r="I104" i="2"/>
  <c r="J104" i="2"/>
  <c r="K104" i="2"/>
  <c r="L104" i="2"/>
  <c r="M104" i="2"/>
  <c r="N104" i="2"/>
  <c r="O104" i="2"/>
  <c r="P104" i="2"/>
  <c r="W104" i="2"/>
  <c r="X104" i="2"/>
  <c r="Y104" i="2"/>
  <c r="Z104" i="2"/>
  <c r="AA104" i="2"/>
  <c r="AB104" i="2"/>
  <c r="AC104" i="2"/>
  <c r="AD104" i="2"/>
  <c r="AE104" i="2"/>
  <c r="G105" i="2"/>
  <c r="H105" i="2"/>
  <c r="I105" i="2"/>
  <c r="J105" i="2"/>
  <c r="K105" i="2"/>
  <c r="L105" i="2"/>
  <c r="M105" i="2"/>
  <c r="N105" i="2"/>
  <c r="O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N106" i="2"/>
  <c r="AE106" i="2"/>
  <c r="G107" i="2"/>
  <c r="H107" i="2"/>
  <c r="I107" i="2"/>
  <c r="J107" i="2"/>
  <c r="K107" i="2"/>
  <c r="L107" i="2"/>
  <c r="M107" i="2"/>
  <c r="N107" i="2"/>
  <c r="O107" i="2"/>
  <c r="P107" i="2"/>
  <c r="W107" i="2"/>
  <c r="X107" i="2"/>
  <c r="Y107" i="2"/>
  <c r="Z107" i="2"/>
  <c r="AA107" i="2"/>
  <c r="AB107" i="2"/>
  <c r="AC107" i="2"/>
  <c r="AD107" i="2"/>
  <c r="AE107" i="2"/>
  <c r="G108" i="2"/>
  <c r="H108" i="2"/>
  <c r="I108" i="2"/>
  <c r="J108" i="2"/>
  <c r="K108" i="2"/>
  <c r="L108" i="2"/>
  <c r="M108" i="2"/>
  <c r="N108" i="2"/>
  <c r="O108" i="2"/>
  <c r="P108" i="2"/>
  <c r="W108" i="2"/>
  <c r="X108" i="2"/>
  <c r="Y108" i="2"/>
  <c r="Z108" i="2"/>
  <c r="AA108" i="2"/>
  <c r="AB108" i="2"/>
  <c r="AC108" i="2"/>
  <c r="AD108" i="2"/>
  <c r="AE108" i="2"/>
  <c r="G109" i="2"/>
  <c r="H109" i="2"/>
  <c r="I109" i="2"/>
  <c r="J109" i="2"/>
  <c r="K109" i="2"/>
  <c r="L109" i="2"/>
  <c r="M109" i="2"/>
  <c r="N109" i="2"/>
  <c r="O109" i="2"/>
  <c r="P109" i="2"/>
  <c r="W109" i="2"/>
  <c r="X109" i="2"/>
  <c r="Y109" i="2"/>
  <c r="Z109" i="2"/>
  <c r="AA109" i="2"/>
  <c r="AB109" i="2"/>
  <c r="AC109" i="2"/>
  <c r="AD109" i="2"/>
  <c r="AE109" i="2"/>
  <c r="G110" i="2"/>
  <c r="H110" i="2"/>
  <c r="I110" i="2"/>
  <c r="J110" i="2"/>
  <c r="K110" i="2"/>
  <c r="L110" i="2"/>
  <c r="M110" i="2"/>
  <c r="N110" i="2"/>
  <c r="O110" i="2"/>
  <c r="P110" i="2"/>
  <c r="W110" i="2"/>
  <c r="X110" i="2"/>
  <c r="Y110" i="2"/>
  <c r="Z110" i="2"/>
  <c r="AA110" i="2"/>
  <c r="AB110" i="2"/>
  <c r="AC110" i="2"/>
  <c r="AD110" i="2"/>
  <c r="AE110" i="2"/>
  <c r="G111" i="2"/>
  <c r="H111" i="2"/>
  <c r="I111" i="2"/>
  <c r="J111" i="2"/>
  <c r="K111" i="2"/>
  <c r="L111" i="2"/>
  <c r="M111" i="2"/>
  <c r="N111" i="2"/>
  <c r="O111" i="2"/>
  <c r="P111" i="2"/>
  <c r="W111" i="2"/>
  <c r="X111" i="2"/>
  <c r="Y111" i="2"/>
  <c r="Z111" i="2"/>
  <c r="AA111" i="2"/>
  <c r="AB111" i="2"/>
  <c r="AC111" i="2"/>
  <c r="AD111" i="2"/>
  <c r="AE111" i="2"/>
  <c r="G112" i="2"/>
  <c r="H112" i="2"/>
  <c r="I112" i="2"/>
  <c r="J112" i="2"/>
  <c r="K112" i="2"/>
  <c r="L112" i="2"/>
  <c r="M112" i="2"/>
  <c r="N112" i="2"/>
  <c r="O112" i="2"/>
  <c r="P112" i="2"/>
  <c r="W112" i="2"/>
  <c r="X112" i="2"/>
  <c r="Y112" i="2"/>
  <c r="Z112" i="2"/>
  <c r="AA112" i="2"/>
  <c r="AB112" i="2"/>
  <c r="AC112" i="2"/>
  <c r="AD112" i="2"/>
  <c r="AE112" i="2"/>
  <c r="G113" i="2"/>
  <c r="H113" i="2"/>
  <c r="I113" i="2"/>
  <c r="J113" i="2"/>
  <c r="K113" i="2"/>
  <c r="L113" i="2"/>
  <c r="M113" i="2"/>
  <c r="N113" i="2"/>
  <c r="O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N114" i="2"/>
  <c r="AE114" i="2"/>
  <c r="G115" i="2"/>
  <c r="H115" i="2"/>
  <c r="I115" i="2"/>
  <c r="J115" i="2"/>
  <c r="K115" i="2"/>
  <c r="L115" i="2"/>
  <c r="M115" i="2"/>
  <c r="N115" i="2"/>
  <c r="O115" i="2"/>
  <c r="P115" i="2"/>
  <c r="W115" i="2"/>
  <c r="X115" i="2"/>
  <c r="Y115" i="2"/>
  <c r="Z115" i="2"/>
  <c r="AA115" i="2"/>
  <c r="AB115" i="2"/>
  <c r="AC115" i="2"/>
  <c r="AD115" i="2"/>
  <c r="AE115" i="2"/>
  <c r="G116" i="2"/>
  <c r="H116" i="2"/>
  <c r="I116" i="2"/>
  <c r="J116" i="2"/>
  <c r="K116" i="2"/>
  <c r="L116" i="2"/>
  <c r="M116" i="2"/>
  <c r="N116" i="2"/>
  <c r="O116" i="2"/>
  <c r="P116" i="2"/>
  <c r="W116" i="2"/>
  <c r="X116" i="2"/>
  <c r="Y116" i="2"/>
  <c r="Z116" i="2"/>
  <c r="AA116" i="2"/>
  <c r="AB116" i="2"/>
  <c r="AC116" i="2"/>
  <c r="AD116" i="2"/>
  <c r="AE116" i="2"/>
  <c r="G117" i="2"/>
  <c r="H117" i="2"/>
  <c r="I117" i="2"/>
  <c r="J117" i="2"/>
  <c r="K117" i="2"/>
  <c r="L117" i="2"/>
  <c r="M117" i="2"/>
  <c r="N117" i="2"/>
  <c r="O117" i="2"/>
  <c r="P117" i="2"/>
  <c r="W117" i="2"/>
  <c r="X117" i="2"/>
  <c r="Y117" i="2"/>
  <c r="Z117" i="2"/>
  <c r="AA117" i="2"/>
  <c r="AB117" i="2"/>
  <c r="AC117" i="2"/>
  <c r="AD117" i="2"/>
  <c r="AE117" i="2"/>
  <c r="G118" i="2"/>
  <c r="H118" i="2"/>
  <c r="I118" i="2"/>
  <c r="J118" i="2"/>
  <c r="K118" i="2"/>
  <c r="L118" i="2"/>
  <c r="M118" i="2"/>
  <c r="N118" i="2"/>
  <c r="O118" i="2"/>
  <c r="P118" i="2"/>
  <c r="W118" i="2"/>
  <c r="X118" i="2"/>
  <c r="Y118" i="2"/>
  <c r="Z118" i="2"/>
  <c r="AA118" i="2"/>
  <c r="AB118" i="2"/>
  <c r="AC118" i="2"/>
  <c r="AD118" i="2"/>
  <c r="AE118" i="2"/>
  <c r="G119" i="2"/>
  <c r="H119" i="2"/>
  <c r="I119" i="2"/>
  <c r="J119" i="2"/>
  <c r="K119" i="2"/>
  <c r="L119" i="2"/>
  <c r="M119" i="2"/>
  <c r="N119" i="2"/>
  <c r="O119" i="2"/>
  <c r="P119" i="2"/>
  <c r="W119" i="2"/>
  <c r="X119" i="2"/>
  <c r="Y119" i="2"/>
  <c r="Z119" i="2"/>
  <c r="AA119" i="2"/>
  <c r="AB119" i="2"/>
  <c r="AC119" i="2"/>
  <c r="AD119" i="2"/>
  <c r="AE119" i="2"/>
  <c r="G120" i="2"/>
  <c r="H120" i="2"/>
  <c r="I120" i="2"/>
  <c r="J120" i="2"/>
  <c r="K120" i="2"/>
  <c r="L120" i="2"/>
  <c r="M120" i="2"/>
  <c r="N120" i="2"/>
  <c r="O120" i="2"/>
  <c r="P120" i="2"/>
  <c r="W120" i="2"/>
  <c r="X120" i="2"/>
  <c r="Y120" i="2"/>
  <c r="Z120" i="2"/>
  <c r="AA120" i="2"/>
  <c r="AB120" i="2"/>
  <c r="AC120" i="2"/>
  <c r="AD120" i="2"/>
  <c r="AE120" i="2"/>
  <c r="G121" i="2"/>
  <c r="H121" i="2"/>
  <c r="I121" i="2"/>
  <c r="J121" i="2"/>
  <c r="K121" i="2"/>
  <c r="L121" i="2"/>
  <c r="M121" i="2"/>
  <c r="N121" i="2"/>
  <c r="O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N122" i="2"/>
  <c r="AE122" i="2"/>
  <c r="G123" i="2"/>
  <c r="H123" i="2"/>
  <c r="I123" i="2"/>
  <c r="J123" i="2"/>
  <c r="K123" i="2"/>
  <c r="L123" i="2"/>
  <c r="M123" i="2"/>
  <c r="N123" i="2"/>
  <c r="O123" i="2"/>
  <c r="P123" i="2"/>
  <c r="W123" i="2"/>
  <c r="X123" i="2"/>
  <c r="Y123" i="2"/>
  <c r="Z123" i="2"/>
  <c r="AA123" i="2"/>
  <c r="AB123" i="2"/>
  <c r="AC123" i="2"/>
  <c r="AD123" i="2"/>
  <c r="AE123" i="2"/>
  <c r="G124" i="2"/>
  <c r="H124" i="2"/>
  <c r="I124" i="2"/>
  <c r="J124" i="2"/>
  <c r="K124" i="2"/>
  <c r="L124" i="2"/>
  <c r="M124" i="2"/>
  <c r="N124" i="2"/>
  <c r="O124" i="2"/>
  <c r="P124" i="2"/>
  <c r="W124" i="2"/>
  <c r="X124" i="2"/>
  <c r="Y124" i="2"/>
  <c r="Z124" i="2"/>
  <c r="AA124" i="2"/>
  <c r="AB124" i="2"/>
  <c r="AC124" i="2"/>
  <c r="AD124" i="2"/>
  <c r="AE124" i="2"/>
  <c r="G125" i="2"/>
  <c r="H125" i="2"/>
  <c r="I125" i="2"/>
  <c r="J125" i="2"/>
  <c r="K125" i="2"/>
  <c r="L125" i="2"/>
  <c r="M125" i="2"/>
  <c r="N125" i="2"/>
  <c r="O125" i="2"/>
  <c r="P125" i="2"/>
  <c r="W125" i="2"/>
  <c r="X125" i="2"/>
  <c r="Y125" i="2"/>
  <c r="Z125" i="2"/>
  <c r="AA125" i="2"/>
  <c r="AB125" i="2"/>
  <c r="AC125" i="2"/>
  <c r="AD125" i="2"/>
  <c r="AE125" i="2"/>
  <c r="G126" i="2"/>
  <c r="H126" i="2"/>
  <c r="I126" i="2"/>
  <c r="J126" i="2"/>
  <c r="K126" i="2"/>
  <c r="L126" i="2"/>
  <c r="M126" i="2"/>
  <c r="N126" i="2"/>
  <c r="O126" i="2"/>
  <c r="P126" i="2"/>
  <c r="W126" i="2"/>
  <c r="X126" i="2"/>
  <c r="Y126" i="2"/>
  <c r="Z126" i="2"/>
  <c r="AA126" i="2"/>
  <c r="AB126" i="2"/>
  <c r="AC126" i="2"/>
  <c r="AD126" i="2"/>
  <c r="AE126" i="2"/>
  <c r="G127" i="2"/>
  <c r="H127" i="2"/>
  <c r="I127" i="2"/>
  <c r="J127" i="2"/>
  <c r="K127" i="2"/>
  <c r="L127" i="2"/>
  <c r="M127" i="2"/>
  <c r="N127" i="2"/>
  <c r="O127" i="2"/>
  <c r="P127" i="2"/>
  <c r="W127" i="2"/>
  <c r="X127" i="2"/>
  <c r="Y127" i="2"/>
  <c r="Z127" i="2"/>
  <c r="AA127" i="2"/>
  <c r="AB127" i="2"/>
  <c r="AC127" i="2"/>
  <c r="AD127" i="2"/>
  <c r="AE127" i="2"/>
  <c r="G128" i="2"/>
  <c r="H128" i="2"/>
  <c r="I128" i="2"/>
  <c r="J128" i="2"/>
  <c r="K128" i="2"/>
  <c r="L128" i="2"/>
  <c r="M128" i="2"/>
  <c r="N128" i="2"/>
  <c r="O128" i="2"/>
  <c r="P128" i="2"/>
  <c r="W128" i="2"/>
  <c r="X128" i="2"/>
  <c r="Y128" i="2"/>
  <c r="Z128" i="2"/>
  <c r="AA128" i="2"/>
  <c r="AB128" i="2"/>
  <c r="AC128" i="2"/>
  <c r="AD128" i="2"/>
  <c r="AE128" i="2"/>
  <c r="G129" i="2"/>
  <c r="H129" i="2"/>
  <c r="I129" i="2"/>
  <c r="J129" i="2"/>
  <c r="K129" i="2"/>
  <c r="L129" i="2"/>
  <c r="M129" i="2"/>
  <c r="N129" i="2"/>
  <c r="O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N130" i="2"/>
  <c r="AE130" i="2"/>
  <c r="G131" i="2"/>
  <c r="H131" i="2"/>
  <c r="I131" i="2"/>
  <c r="J131" i="2"/>
  <c r="K131" i="2"/>
  <c r="L131" i="2"/>
  <c r="M131" i="2"/>
  <c r="N131" i="2"/>
  <c r="O131" i="2"/>
  <c r="P131" i="2"/>
  <c r="W131" i="2"/>
  <c r="X131" i="2"/>
  <c r="Y131" i="2"/>
  <c r="Z131" i="2"/>
  <c r="AA131" i="2"/>
  <c r="AB131" i="2"/>
  <c r="AC131" i="2"/>
  <c r="AD131" i="2"/>
  <c r="AE131" i="2"/>
  <c r="G132" i="2"/>
  <c r="H132" i="2"/>
  <c r="I132" i="2"/>
  <c r="J132" i="2"/>
  <c r="K132" i="2"/>
  <c r="L132" i="2"/>
  <c r="M132" i="2"/>
  <c r="N132" i="2"/>
  <c r="O132" i="2"/>
  <c r="P132" i="2"/>
  <c r="W132" i="2"/>
  <c r="X132" i="2"/>
  <c r="Y132" i="2"/>
  <c r="Z132" i="2"/>
  <c r="AA132" i="2"/>
  <c r="AB132" i="2"/>
  <c r="AC132" i="2"/>
  <c r="AD132" i="2"/>
  <c r="AE132" i="2"/>
  <c r="G133" i="2"/>
  <c r="H133" i="2"/>
  <c r="I133" i="2"/>
  <c r="J133" i="2"/>
  <c r="K133" i="2"/>
  <c r="L133" i="2"/>
  <c r="M133" i="2"/>
  <c r="N133" i="2"/>
  <c r="O133" i="2"/>
  <c r="P133" i="2"/>
  <c r="W133" i="2"/>
  <c r="X133" i="2"/>
  <c r="Y133" i="2"/>
  <c r="Z133" i="2"/>
  <c r="AA133" i="2"/>
  <c r="AB133" i="2"/>
  <c r="AC133" i="2"/>
  <c r="AD133" i="2"/>
  <c r="AE133" i="2"/>
  <c r="G134" i="2"/>
  <c r="H134" i="2"/>
  <c r="I134" i="2"/>
  <c r="J134" i="2"/>
  <c r="K134" i="2"/>
  <c r="L134" i="2"/>
  <c r="M134" i="2"/>
  <c r="N134" i="2"/>
  <c r="O134" i="2"/>
  <c r="P134" i="2"/>
  <c r="W134" i="2"/>
  <c r="X134" i="2"/>
  <c r="Y134" i="2"/>
  <c r="Z134" i="2"/>
  <c r="AA134" i="2"/>
  <c r="AB134" i="2"/>
  <c r="AC134" i="2"/>
  <c r="AD134" i="2"/>
  <c r="AE134" i="2"/>
  <c r="G135" i="2"/>
  <c r="H135" i="2"/>
  <c r="I135" i="2"/>
  <c r="J135" i="2"/>
  <c r="K135" i="2"/>
  <c r="L135" i="2"/>
  <c r="M135" i="2"/>
  <c r="N135" i="2"/>
  <c r="O135" i="2"/>
  <c r="P135" i="2"/>
  <c r="W135" i="2"/>
  <c r="X135" i="2"/>
  <c r="Y135" i="2"/>
  <c r="Z135" i="2"/>
  <c r="AA135" i="2"/>
  <c r="AB135" i="2"/>
  <c r="AC135" i="2"/>
  <c r="AD135" i="2"/>
  <c r="AE135" i="2"/>
  <c r="G136" i="2"/>
  <c r="H136" i="2"/>
  <c r="I136" i="2"/>
  <c r="J136" i="2"/>
  <c r="K136" i="2"/>
  <c r="L136" i="2"/>
  <c r="M136" i="2"/>
  <c r="N136" i="2"/>
  <c r="O136" i="2"/>
  <c r="P136" i="2"/>
  <c r="W136" i="2"/>
  <c r="X136" i="2"/>
  <c r="Y136" i="2"/>
  <c r="Z136" i="2"/>
  <c r="AA136" i="2"/>
  <c r="AB136" i="2"/>
  <c r="AC136" i="2"/>
  <c r="AD136" i="2"/>
  <c r="AE136" i="2"/>
  <c r="G137" i="2"/>
  <c r="H137" i="2"/>
  <c r="I137" i="2"/>
  <c r="J137" i="2"/>
  <c r="K137" i="2"/>
  <c r="L137" i="2"/>
  <c r="M137" i="2"/>
  <c r="N137" i="2"/>
  <c r="O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N138" i="2"/>
  <c r="AE138" i="2"/>
  <c r="G139" i="2"/>
  <c r="H139" i="2"/>
  <c r="I139" i="2"/>
  <c r="J139" i="2"/>
  <c r="K139" i="2"/>
  <c r="L139" i="2"/>
  <c r="M139" i="2"/>
  <c r="N139" i="2"/>
  <c r="O139" i="2"/>
  <c r="P139" i="2"/>
  <c r="W139" i="2"/>
  <c r="X139" i="2"/>
  <c r="Y139" i="2"/>
  <c r="Z139" i="2"/>
  <c r="AA139" i="2"/>
  <c r="AB139" i="2"/>
  <c r="AC139" i="2"/>
  <c r="AD139" i="2"/>
  <c r="AE139" i="2"/>
  <c r="G140" i="2"/>
  <c r="H140" i="2"/>
  <c r="I140" i="2"/>
  <c r="J140" i="2"/>
  <c r="K140" i="2"/>
  <c r="L140" i="2"/>
  <c r="M140" i="2"/>
  <c r="N140" i="2"/>
  <c r="O140" i="2"/>
  <c r="P140" i="2"/>
  <c r="W140" i="2"/>
  <c r="X140" i="2"/>
  <c r="Y140" i="2"/>
  <c r="Z140" i="2"/>
  <c r="AA140" i="2"/>
  <c r="AB140" i="2"/>
  <c r="AC140" i="2"/>
  <c r="AD140" i="2"/>
  <c r="AE140" i="2"/>
  <c r="G141" i="2"/>
  <c r="H141" i="2"/>
  <c r="I141" i="2"/>
  <c r="J141" i="2"/>
  <c r="K141" i="2"/>
  <c r="L141" i="2"/>
  <c r="M141" i="2"/>
  <c r="N141" i="2"/>
  <c r="O141" i="2"/>
  <c r="P141" i="2"/>
  <c r="W141" i="2"/>
  <c r="X141" i="2"/>
  <c r="Y141" i="2"/>
  <c r="Z141" i="2"/>
  <c r="AA141" i="2"/>
  <c r="AB141" i="2"/>
  <c r="AC141" i="2"/>
  <c r="AD141" i="2"/>
  <c r="AE141" i="2"/>
  <c r="G142" i="2"/>
  <c r="H142" i="2"/>
  <c r="I142" i="2"/>
  <c r="J142" i="2"/>
  <c r="K142" i="2"/>
  <c r="L142" i="2"/>
  <c r="M142" i="2"/>
  <c r="N142" i="2"/>
  <c r="O142" i="2"/>
  <c r="P142" i="2"/>
  <c r="W142" i="2"/>
  <c r="X142" i="2"/>
  <c r="Y142" i="2"/>
  <c r="Z142" i="2"/>
  <c r="AA142" i="2"/>
  <c r="AB142" i="2"/>
  <c r="AC142" i="2"/>
  <c r="AD142" i="2"/>
  <c r="AE142" i="2"/>
  <c r="G143" i="2"/>
  <c r="H143" i="2"/>
  <c r="I143" i="2"/>
  <c r="J143" i="2"/>
  <c r="K143" i="2"/>
  <c r="L143" i="2"/>
  <c r="M143" i="2"/>
  <c r="N143" i="2"/>
  <c r="O143" i="2"/>
  <c r="P143" i="2"/>
  <c r="W143" i="2"/>
  <c r="X143" i="2"/>
  <c r="Y143" i="2"/>
  <c r="Z143" i="2"/>
  <c r="AA143" i="2"/>
  <c r="AB143" i="2"/>
  <c r="AC143" i="2"/>
  <c r="AD143" i="2"/>
  <c r="AE143" i="2"/>
  <c r="G144" i="2"/>
  <c r="H144" i="2"/>
  <c r="I144" i="2"/>
  <c r="J144" i="2"/>
  <c r="K144" i="2"/>
  <c r="L144" i="2"/>
  <c r="M144" i="2"/>
  <c r="N144" i="2"/>
  <c r="O144" i="2"/>
  <c r="P144" i="2"/>
  <c r="W144" i="2"/>
  <c r="X144" i="2"/>
  <c r="Y144" i="2"/>
  <c r="Z144" i="2"/>
  <c r="AA144" i="2"/>
  <c r="AB144" i="2"/>
  <c r="AC144" i="2"/>
  <c r="AD144" i="2"/>
  <c r="AE144" i="2"/>
  <c r="G145" i="2"/>
  <c r="H145" i="2"/>
  <c r="I145" i="2"/>
  <c r="J145" i="2"/>
  <c r="K145" i="2"/>
  <c r="L145" i="2"/>
  <c r="M145" i="2"/>
  <c r="N145" i="2"/>
  <c r="O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N146" i="2"/>
  <c r="AE146" i="2"/>
  <c r="G147" i="2"/>
  <c r="H147" i="2"/>
  <c r="I147" i="2"/>
  <c r="J147" i="2"/>
  <c r="K147" i="2"/>
  <c r="L147" i="2"/>
  <c r="M147" i="2"/>
  <c r="N147" i="2"/>
  <c r="O147" i="2"/>
  <c r="P147" i="2"/>
  <c r="W147" i="2"/>
  <c r="X147" i="2"/>
  <c r="Y147" i="2"/>
  <c r="Z147" i="2"/>
  <c r="AA147" i="2"/>
  <c r="AB147" i="2"/>
  <c r="AC147" i="2"/>
  <c r="AD147" i="2"/>
  <c r="AE147" i="2"/>
  <c r="G148" i="2"/>
  <c r="H148" i="2"/>
  <c r="I148" i="2"/>
  <c r="J148" i="2"/>
  <c r="K148" i="2"/>
  <c r="L148" i="2"/>
  <c r="M148" i="2"/>
  <c r="N148" i="2"/>
  <c r="O148" i="2"/>
  <c r="P148" i="2"/>
  <c r="W148" i="2"/>
  <c r="X148" i="2"/>
  <c r="Y148" i="2"/>
  <c r="Z148" i="2"/>
  <c r="AA148" i="2"/>
  <c r="AB148" i="2"/>
  <c r="AC148" i="2"/>
  <c r="AD148" i="2"/>
  <c r="AE148" i="2"/>
  <c r="G149" i="2"/>
  <c r="H149" i="2"/>
  <c r="I149" i="2"/>
  <c r="J149" i="2"/>
  <c r="K149" i="2"/>
  <c r="L149" i="2"/>
  <c r="M149" i="2"/>
  <c r="N149" i="2"/>
  <c r="O149" i="2"/>
  <c r="P149" i="2"/>
  <c r="W149" i="2"/>
  <c r="X149" i="2"/>
  <c r="Y149" i="2"/>
  <c r="Z149" i="2"/>
  <c r="AA149" i="2"/>
  <c r="AB149" i="2"/>
  <c r="AC149" i="2"/>
  <c r="AD149" i="2"/>
  <c r="AE149" i="2"/>
  <c r="G150" i="2"/>
  <c r="H150" i="2"/>
  <c r="I150" i="2"/>
  <c r="J150" i="2"/>
  <c r="K150" i="2"/>
  <c r="L150" i="2"/>
  <c r="M150" i="2"/>
  <c r="N150" i="2"/>
  <c r="O150" i="2"/>
  <c r="P150" i="2"/>
  <c r="W150" i="2"/>
  <c r="X150" i="2"/>
  <c r="Y150" i="2"/>
  <c r="Z150" i="2"/>
  <c r="AA150" i="2"/>
  <c r="AB150" i="2"/>
  <c r="AC150" i="2"/>
  <c r="AD150" i="2"/>
  <c r="AE150" i="2"/>
  <c r="G151" i="2"/>
  <c r="H151" i="2"/>
  <c r="I151" i="2"/>
  <c r="J151" i="2"/>
  <c r="K151" i="2"/>
  <c r="L151" i="2"/>
  <c r="M151" i="2"/>
  <c r="N151" i="2"/>
  <c r="O151" i="2"/>
  <c r="P151" i="2"/>
  <c r="W151" i="2"/>
  <c r="X151" i="2"/>
  <c r="Y151" i="2"/>
  <c r="Z151" i="2"/>
  <c r="AA151" i="2"/>
  <c r="AB151" i="2"/>
  <c r="AC151" i="2"/>
  <c r="AD151" i="2"/>
  <c r="AE151" i="2"/>
  <c r="G152" i="2"/>
  <c r="H152" i="2"/>
  <c r="I152" i="2"/>
  <c r="J152" i="2"/>
  <c r="K152" i="2"/>
  <c r="L152" i="2"/>
  <c r="M152" i="2"/>
  <c r="N152" i="2"/>
  <c r="O152" i="2"/>
  <c r="P152" i="2"/>
  <c r="W152" i="2"/>
  <c r="X152" i="2"/>
  <c r="Y152" i="2"/>
  <c r="Z152" i="2"/>
  <c r="AA152" i="2"/>
  <c r="AB152" i="2"/>
  <c r="AC152" i="2"/>
  <c r="AD152" i="2"/>
  <c r="AE152" i="2"/>
  <c r="G153" i="2"/>
  <c r="H153" i="2"/>
  <c r="I153" i="2"/>
  <c r="J153" i="2"/>
  <c r="K153" i="2"/>
  <c r="L153" i="2"/>
  <c r="M153" i="2"/>
  <c r="N153" i="2"/>
  <c r="O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N154" i="2"/>
  <c r="AE154" i="2"/>
  <c r="G155" i="2"/>
  <c r="H155" i="2"/>
  <c r="I155" i="2"/>
  <c r="J155" i="2"/>
  <c r="K155" i="2"/>
  <c r="L155" i="2"/>
  <c r="M155" i="2"/>
  <c r="N155" i="2"/>
  <c r="O155" i="2"/>
  <c r="P155" i="2"/>
  <c r="W155" i="2"/>
  <c r="X155" i="2"/>
  <c r="Y155" i="2"/>
  <c r="Z155" i="2"/>
  <c r="AA155" i="2"/>
  <c r="AB155" i="2"/>
  <c r="AC155" i="2"/>
  <c r="AD155" i="2"/>
  <c r="AE155" i="2"/>
  <c r="G156" i="2"/>
  <c r="H156" i="2"/>
  <c r="I156" i="2"/>
  <c r="J156" i="2"/>
  <c r="K156" i="2"/>
  <c r="L156" i="2"/>
  <c r="M156" i="2"/>
  <c r="N156" i="2"/>
  <c r="O156" i="2"/>
  <c r="P156" i="2"/>
  <c r="W156" i="2"/>
  <c r="X156" i="2"/>
  <c r="Y156" i="2"/>
  <c r="Z156" i="2"/>
  <c r="AA156" i="2"/>
  <c r="AB156" i="2"/>
  <c r="AC156" i="2"/>
  <c r="AD156" i="2"/>
  <c r="AE156" i="2"/>
  <c r="G157" i="2"/>
  <c r="H157" i="2"/>
  <c r="I157" i="2"/>
  <c r="J157" i="2"/>
  <c r="K157" i="2"/>
  <c r="L157" i="2"/>
  <c r="M157" i="2"/>
  <c r="N157" i="2"/>
  <c r="O157" i="2"/>
  <c r="P157" i="2"/>
  <c r="W157" i="2"/>
  <c r="X157" i="2"/>
  <c r="Y157" i="2"/>
  <c r="Z157" i="2"/>
  <c r="AA157" i="2"/>
  <c r="AB157" i="2"/>
  <c r="AC157" i="2"/>
  <c r="AD157" i="2"/>
  <c r="AE157" i="2"/>
  <c r="G158" i="2"/>
  <c r="H158" i="2"/>
  <c r="I158" i="2"/>
  <c r="J158" i="2"/>
  <c r="K158" i="2"/>
  <c r="L158" i="2"/>
  <c r="M158" i="2"/>
  <c r="N158" i="2"/>
  <c r="O158" i="2"/>
  <c r="P158" i="2"/>
  <c r="W158" i="2"/>
  <c r="X158" i="2"/>
  <c r="Y158" i="2"/>
  <c r="Z158" i="2"/>
  <c r="AA158" i="2"/>
  <c r="AB158" i="2"/>
  <c r="AC158" i="2"/>
  <c r="AD158" i="2"/>
  <c r="AE158" i="2"/>
  <c r="G159" i="2"/>
  <c r="H159" i="2"/>
  <c r="I159" i="2"/>
  <c r="J159" i="2"/>
  <c r="K159" i="2"/>
  <c r="L159" i="2"/>
  <c r="M159" i="2"/>
  <c r="N159" i="2"/>
  <c r="O159" i="2"/>
  <c r="P159" i="2"/>
  <c r="W159" i="2"/>
  <c r="X159" i="2"/>
  <c r="Y159" i="2"/>
  <c r="Z159" i="2"/>
  <c r="AA159" i="2"/>
  <c r="AB159" i="2"/>
  <c r="AC159" i="2"/>
  <c r="AD159" i="2"/>
  <c r="AE159" i="2"/>
  <c r="G160" i="2"/>
  <c r="H160" i="2"/>
  <c r="I160" i="2"/>
  <c r="J160" i="2"/>
  <c r="K160" i="2"/>
  <c r="L160" i="2"/>
  <c r="M160" i="2"/>
  <c r="N160" i="2"/>
  <c r="O160" i="2"/>
  <c r="P160" i="2"/>
  <c r="W160" i="2"/>
  <c r="X160" i="2"/>
  <c r="Y160" i="2"/>
  <c r="Z160" i="2"/>
  <c r="AA160" i="2"/>
  <c r="AB160" i="2"/>
  <c r="AC160" i="2"/>
  <c r="AD160" i="2"/>
  <c r="AE160" i="2"/>
  <c r="G161" i="2"/>
  <c r="H161" i="2"/>
  <c r="I161" i="2"/>
  <c r="J161" i="2"/>
  <c r="K161" i="2"/>
  <c r="L161" i="2"/>
  <c r="M161" i="2"/>
  <c r="N161" i="2"/>
  <c r="O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N162" i="2"/>
  <c r="AE162" i="2"/>
  <c r="G163" i="2"/>
  <c r="H163" i="2"/>
  <c r="I163" i="2"/>
  <c r="J163" i="2"/>
  <c r="K163" i="2"/>
  <c r="L163" i="2"/>
  <c r="M163" i="2"/>
  <c r="N163" i="2"/>
  <c r="O163" i="2"/>
  <c r="P163" i="2"/>
  <c r="W163" i="2"/>
  <c r="X163" i="2"/>
  <c r="Y163" i="2"/>
  <c r="Z163" i="2"/>
  <c r="AA163" i="2"/>
  <c r="AB163" i="2"/>
  <c r="AC163" i="2"/>
  <c r="AD163" i="2"/>
  <c r="AE163" i="2"/>
  <c r="G164" i="2"/>
  <c r="H164" i="2"/>
  <c r="I164" i="2"/>
  <c r="J164" i="2"/>
  <c r="K164" i="2"/>
  <c r="L164" i="2"/>
  <c r="M164" i="2"/>
  <c r="N164" i="2"/>
  <c r="O164" i="2"/>
  <c r="P164" i="2"/>
  <c r="W164" i="2"/>
  <c r="X164" i="2"/>
  <c r="Y164" i="2"/>
  <c r="Z164" i="2"/>
  <c r="AA164" i="2"/>
  <c r="AB164" i="2"/>
  <c r="AC164" i="2"/>
  <c r="AD164" i="2"/>
  <c r="AE164" i="2"/>
  <c r="G165" i="2"/>
  <c r="H165" i="2"/>
  <c r="I165" i="2"/>
  <c r="J165" i="2"/>
  <c r="K165" i="2"/>
  <c r="L165" i="2"/>
  <c r="M165" i="2"/>
  <c r="N165" i="2"/>
  <c r="O165" i="2"/>
  <c r="P165" i="2"/>
  <c r="W165" i="2"/>
  <c r="X165" i="2"/>
  <c r="Y165" i="2"/>
  <c r="Z165" i="2"/>
  <c r="AA165" i="2"/>
  <c r="AB165" i="2"/>
  <c r="AC165" i="2"/>
  <c r="AD165" i="2"/>
  <c r="AE165" i="2"/>
  <c r="G166" i="2"/>
  <c r="H166" i="2"/>
  <c r="I166" i="2"/>
  <c r="J166" i="2"/>
  <c r="K166" i="2"/>
  <c r="L166" i="2"/>
  <c r="M166" i="2"/>
  <c r="N166" i="2"/>
  <c r="O166" i="2"/>
  <c r="P166" i="2"/>
  <c r="W166" i="2"/>
  <c r="X166" i="2"/>
  <c r="Y166" i="2"/>
  <c r="Z166" i="2"/>
  <c r="AA166" i="2"/>
  <c r="AB166" i="2"/>
  <c r="AC166" i="2"/>
  <c r="AD166" i="2"/>
  <c r="AE166" i="2"/>
  <c r="G167" i="2"/>
  <c r="H167" i="2"/>
  <c r="I167" i="2"/>
  <c r="J167" i="2"/>
  <c r="K167" i="2"/>
  <c r="L167" i="2"/>
  <c r="M167" i="2"/>
  <c r="N167" i="2"/>
  <c r="O167" i="2"/>
  <c r="P167" i="2"/>
  <c r="W167" i="2"/>
  <c r="X167" i="2"/>
  <c r="Y167" i="2"/>
  <c r="Z167" i="2"/>
  <c r="AA167" i="2"/>
  <c r="AB167" i="2"/>
  <c r="AC167" i="2"/>
  <c r="AD167" i="2"/>
  <c r="AE167" i="2"/>
  <c r="G168" i="2"/>
  <c r="H168" i="2"/>
  <c r="I168" i="2"/>
  <c r="J168" i="2"/>
  <c r="K168" i="2"/>
  <c r="L168" i="2"/>
  <c r="M168" i="2"/>
  <c r="N168" i="2"/>
  <c r="O168" i="2"/>
  <c r="P168" i="2"/>
  <c r="W168" i="2"/>
  <c r="X168" i="2"/>
  <c r="Y168" i="2"/>
  <c r="Z168" i="2"/>
  <c r="AA168" i="2"/>
  <c r="AB168" i="2"/>
  <c r="AC168" i="2"/>
  <c r="AD168" i="2"/>
  <c r="AE168" i="2"/>
  <c r="G169" i="2"/>
  <c r="H169" i="2"/>
  <c r="I169" i="2"/>
  <c r="J169" i="2"/>
  <c r="K169" i="2"/>
  <c r="L169" i="2"/>
  <c r="M169" i="2"/>
  <c r="N169" i="2"/>
  <c r="O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N170" i="2"/>
  <c r="AE170" i="2"/>
  <c r="G171" i="2"/>
  <c r="H171" i="2"/>
  <c r="I171" i="2"/>
  <c r="J171" i="2"/>
  <c r="K171" i="2"/>
  <c r="L171" i="2"/>
  <c r="M171" i="2"/>
  <c r="N171" i="2"/>
  <c r="O171" i="2"/>
  <c r="P171" i="2"/>
  <c r="W171" i="2"/>
  <c r="X171" i="2"/>
  <c r="Y171" i="2"/>
  <c r="Z171" i="2"/>
  <c r="AA171" i="2"/>
  <c r="AB171" i="2"/>
  <c r="AC171" i="2"/>
  <c r="AD171" i="2"/>
  <c r="AE171" i="2"/>
  <c r="G172" i="2"/>
  <c r="H172" i="2"/>
  <c r="I172" i="2"/>
  <c r="J172" i="2"/>
  <c r="K172" i="2"/>
  <c r="L172" i="2"/>
  <c r="M172" i="2"/>
  <c r="N172" i="2"/>
  <c r="O172" i="2"/>
  <c r="P172" i="2"/>
  <c r="W172" i="2"/>
  <c r="X172" i="2"/>
  <c r="Y172" i="2"/>
  <c r="Z172" i="2"/>
  <c r="AA172" i="2"/>
  <c r="AB172" i="2"/>
  <c r="AC172" i="2"/>
  <c r="AD172" i="2"/>
  <c r="AE172" i="2"/>
  <c r="G173" i="2"/>
  <c r="H173" i="2"/>
  <c r="I173" i="2"/>
  <c r="J173" i="2"/>
  <c r="K173" i="2"/>
  <c r="L173" i="2"/>
  <c r="M173" i="2"/>
  <c r="N173" i="2"/>
  <c r="O173" i="2"/>
  <c r="P173" i="2"/>
  <c r="W173" i="2"/>
  <c r="X173" i="2"/>
  <c r="Y173" i="2"/>
  <c r="Z173" i="2"/>
  <c r="AA173" i="2"/>
  <c r="AB173" i="2"/>
  <c r="AC173" i="2"/>
  <c r="AD173" i="2"/>
  <c r="AE173" i="2"/>
  <c r="G174" i="2"/>
  <c r="H174" i="2"/>
  <c r="I174" i="2"/>
  <c r="J174" i="2"/>
  <c r="K174" i="2"/>
  <c r="L174" i="2"/>
  <c r="M174" i="2"/>
  <c r="N174" i="2"/>
  <c r="O174" i="2"/>
  <c r="P174" i="2"/>
  <c r="W174" i="2"/>
  <c r="X174" i="2"/>
  <c r="Y174" i="2"/>
  <c r="Z174" i="2"/>
  <c r="AA174" i="2"/>
  <c r="AB174" i="2"/>
  <c r="AC174" i="2"/>
  <c r="AD174" i="2"/>
  <c r="AE174" i="2"/>
  <c r="G175" i="2"/>
  <c r="H175" i="2"/>
  <c r="I175" i="2"/>
  <c r="J175" i="2"/>
  <c r="K175" i="2"/>
  <c r="L175" i="2"/>
  <c r="M175" i="2"/>
  <c r="N175" i="2"/>
  <c r="O175" i="2"/>
  <c r="P175" i="2"/>
  <c r="W175" i="2"/>
  <c r="X175" i="2"/>
  <c r="Y175" i="2"/>
  <c r="Z175" i="2"/>
  <c r="AA175" i="2"/>
  <c r="AB175" i="2"/>
  <c r="AC175" i="2"/>
  <c r="AD175" i="2"/>
  <c r="AE175" i="2"/>
  <c r="G176" i="2"/>
  <c r="H176" i="2"/>
  <c r="I176" i="2"/>
  <c r="J176" i="2"/>
  <c r="K176" i="2"/>
  <c r="L176" i="2"/>
  <c r="M176" i="2"/>
  <c r="N176" i="2"/>
  <c r="O176" i="2"/>
  <c r="P176" i="2"/>
  <c r="W176" i="2"/>
  <c r="X176" i="2"/>
  <c r="Y176" i="2"/>
  <c r="Z176" i="2"/>
  <c r="AA176" i="2"/>
  <c r="AB176" i="2"/>
  <c r="AC176" i="2"/>
  <c r="AD176" i="2"/>
  <c r="AE176" i="2"/>
  <c r="G177" i="2"/>
  <c r="H177" i="2"/>
  <c r="I177" i="2"/>
  <c r="J177" i="2"/>
  <c r="K177" i="2"/>
  <c r="L177" i="2"/>
  <c r="M177" i="2"/>
  <c r="N177" i="2"/>
  <c r="O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N178" i="2"/>
  <c r="AE178" i="2"/>
  <c r="G179" i="2"/>
  <c r="H179" i="2"/>
  <c r="I179" i="2"/>
  <c r="J179" i="2"/>
  <c r="K179" i="2"/>
  <c r="L179" i="2"/>
  <c r="M179" i="2"/>
  <c r="N179" i="2"/>
  <c r="O179" i="2"/>
  <c r="P179" i="2"/>
  <c r="W179" i="2"/>
  <c r="X179" i="2"/>
  <c r="Y179" i="2"/>
  <c r="Z179" i="2"/>
  <c r="AA179" i="2"/>
  <c r="AB179" i="2"/>
  <c r="AC179" i="2"/>
  <c r="AD179" i="2"/>
  <c r="AE179" i="2"/>
  <c r="G180" i="2"/>
  <c r="H180" i="2"/>
  <c r="I180" i="2"/>
  <c r="J180" i="2"/>
  <c r="K180" i="2"/>
  <c r="L180" i="2"/>
  <c r="M180" i="2"/>
  <c r="N180" i="2"/>
  <c r="O180" i="2"/>
  <c r="P180" i="2"/>
  <c r="W180" i="2"/>
  <c r="X180" i="2"/>
  <c r="Y180" i="2"/>
  <c r="Z180" i="2"/>
  <c r="AA180" i="2"/>
  <c r="AB180" i="2"/>
  <c r="AC180" i="2"/>
  <c r="AD180" i="2"/>
  <c r="AE180" i="2"/>
  <c r="G181" i="2"/>
  <c r="H181" i="2"/>
  <c r="I181" i="2"/>
  <c r="J181" i="2"/>
  <c r="K181" i="2"/>
  <c r="L181" i="2"/>
  <c r="M181" i="2"/>
  <c r="N181" i="2"/>
  <c r="O181" i="2"/>
  <c r="P181" i="2"/>
  <c r="W181" i="2"/>
  <c r="X181" i="2"/>
  <c r="Y181" i="2"/>
  <c r="Z181" i="2"/>
  <c r="AA181" i="2"/>
  <c r="AB181" i="2"/>
  <c r="AC181" i="2"/>
  <c r="AD181" i="2"/>
  <c r="AE181" i="2"/>
  <c r="G182" i="2"/>
  <c r="H182" i="2"/>
  <c r="I182" i="2"/>
  <c r="J182" i="2"/>
  <c r="K182" i="2"/>
  <c r="L182" i="2"/>
  <c r="M182" i="2"/>
  <c r="N182" i="2"/>
  <c r="O182" i="2"/>
  <c r="P182" i="2"/>
  <c r="W182" i="2"/>
  <c r="X182" i="2"/>
  <c r="Y182" i="2"/>
  <c r="Z182" i="2"/>
  <c r="AA182" i="2"/>
  <c r="AB182" i="2"/>
  <c r="AC182" i="2"/>
  <c r="AD182" i="2"/>
  <c r="AE182" i="2"/>
  <c r="G183" i="2"/>
  <c r="H183" i="2"/>
  <c r="I183" i="2"/>
  <c r="J183" i="2"/>
  <c r="K183" i="2"/>
  <c r="L183" i="2"/>
  <c r="M183" i="2"/>
  <c r="N183" i="2"/>
  <c r="O183" i="2"/>
  <c r="P183" i="2"/>
  <c r="W183" i="2"/>
  <c r="X183" i="2"/>
  <c r="Y183" i="2"/>
  <c r="Z183" i="2"/>
  <c r="AA183" i="2"/>
  <c r="AB183" i="2"/>
  <c r="AC183" i="2"/>
  <c r="AD183" i="2"/>
  <c r="AE183" i="2"/>
  <c r="G184" i="2"/>
  <c r="H184" i="2"/>
  <c r="I184" i="2"/>
  <c r="J184" i="2"/>
  <c r="K184" i="2"/>
  <c r="L184" i="2"/>
  <c r="M184" i="2"/>
  <c r="N184" i="2"/>
  <c r="O184" i="2"/>
  <c r="P184" i="2"/>
  <c r="W184" i="2"/>
  <c r="X184" i="2"/>
  <c r="Y184" i="2"/>
  <c r="Z184" i="2"/>
  <c r="AA184" i="2"/>
  <c r="AB184" i="2"/>
  <c r="AC184" i="2"/>
  <c r="AD184" i="2"/>
  <c r="AE184" i="2"/>
  <c r="G185" i="2"/>
  <c r="H185" i="2"/>
  <c r="I185" i="2"/>
  <c r="J185" i="2"/>
  <c r="K185" i="2"/>
  <c r="L185" i="2"/>
  <c r="M185" i="2"/>
  <c r="N185" i="2"/>
  <c r="O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N186" i="2"/>
  <c r="AE186" i="2"/>
  <c r="G187" i="2"/>
  <c r="H187" i="2"/>
  <c r="I187" i="2"/>
  <c r="J187" i="2"/>
  <c r="K187" i="2"/>
  <c r="L187" i="2"/>
  <c r="M187" i="2"/>
  <c r="N187" i="2"/>
  <c r="O187" i="2"/>
  <c r="P187" i="2"/>
  <c r="W187" i="2"/>
  <c r="X187" i="2"/>
  <c r="Y187" i="2"/>
  <c r="Z187" i="2"/>
  <c r="AA187" i="2"/>
  <c r="AB187" i="2"/>
  <c r="AC187" i="2"/>
  <c r="AD187" i="2"/>
  <c r="AE187" i="2"/>
  <c r="G188" i="2"/>
  <c r="H188" i="2"/>
  <c r="I188" i="2"/>
  <c r="J188" i="2"/>
  <c r="K188" i="2"/>
  <c r="L188" i="2"/>
  <c r="M188" i="2"/>
  <c r="N188" i="2"/>
  <c r="O188" i="2"/>
  <c r="P188" i="2"/>
  <c r="W188" i="2"/>
  <c r="X188" i="2"/>
  <c r="Y188" i="2"/>
  <c r="Z188" i="2"/>
  <c r="AA188" i="2"/>
  <c r="AB188" i="2"/>
  <c r="AC188" i="2"/>
  <c r="AD188" i="2"/>
  <c r="AE188" i="2"/>
  <c r="G189" i="2"/>
  <c r="H189" i="2"/>
  <c r="I189" i="2"/>
  <c r="J189" i="2"/>
  <c r="K189" i="2"/>
  <c r="L189" i="2"/>
  <c r="M189" i="2"/>
  <c r="N189" i="2"/>
  <c r="O189" i="2"/>
  <c r="P189" i="2"/>
  <c r="W189" i="2"/>
  <c r="X189" i="2"/>
  <c r="Y189" i="2"/>
  <c r="Z189" i="2"/>
  <c r="AA189" i="2"/>
  <c r="AB189" i="2"/>
  <c r="AC189" i="2"/>
  <c r="AD189" i="2"/>
  <c r="AE189" i="2"/>
  <c r="G190" i="2"/>
  <c r="H190" i="2"/>
  <c r="I190" i="2"/>
  <c r="J190" i="2"/>
  <c r="K190" i="2"/>
  <c r="L190" i="2"/>
  <c r="M190" i="2"/>
  <c r="N190" i="2"/>
  <c r="O190" i="2"/>
  <c r="P190" i="2"/>
  <c r="W190" i="2"/>
  <c r="X190" i="2"/>
  <c r="Y190" i="2"/>
  <c r="Z190" i="2"/>
  <c r="AA190" i="2"/>
  <c r="AB190" i="2"/>
  <c r="AC190" i="2"/>
  <c r="AD190" i="2"/>
  <c r="AE190" i="2"/>
  <c r="G191" i="2"/>
  <c r="H191" i="2"/>
  <c r="I191" i="2"/>
  <c r="J191" i="2"/>
  <c r="K191" i="2"/>
  <c r="L191" i="2"/>
  <c r="M191" i="2"/>
  <c r="N191" i="2"/>
  <c r="O191" i="2"/>
  <c r="P191" i="2"/>
  <c r="W191" i="2"/>
  <c r="X191" i="2"/>
  <c r="Y191" i="2"/>
  <c r="Z191" i="2"/>
  <c r="AA191" i="2"/>
  <c r="AB191" i="2"/>
  <c r="AC191" i="2"/>
  <c r="AD191" i="2"/>
  <c r="AE191" i="2"/>
  <c r="G192" i="2"/>
  <c r="H192" i="2"/>
  <c r="I192" i="2"/>
  <c r="J192" i="2"/>
  <c r="K192" i="2"/>
  <c r="L192" i="2"/>
  <c r="M192" i="2"/>
  <c r="N192" i="2"/>
  <c r="O192" i="2"/>
  <c r="P192" i="2"/>
  <c r="W192" i="2"/>
  <c r="X192" i="2"/>
  <c r="Y192" i="2"/>
  <c r="Z192" i="2"/>
  <c r="AA192" i="2"/>
  <c r="AB192" i="2"/>
  <c r="AC192" i="2"/>
  <c r="AD192" i="2"/>
  <c r="AE192" i="2"/>
  <c r="G193" i="2"/>
  <c r="H193" i="2"/>
  <c r="I193" i="2"/>
  <c r="J193" i="2"/>
  <c r="K193" i="2"/>
  <c r="L193" i="2"/>
  <c r="M193" i="2"/>
  <c r="N193" i="2"/>
  <c r="O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N194" i="2"/>
  <c r="AE194" i="2"/>
  <c r="G195" i="2"/>
  <c r="H195" i="2"/>
  <c r="I195" i="2"/>
  <c r="J195" i="2"/>
  <c r="K195" i="2"/>
  <c r="L195" i="2"/>
  <c r="M195" i="2"/>
  <c r="N195" i="2"/>
  <c r="O195" i="2"/>
  <c r="P195" i="2"/>
  <c r="W195" i="2"/>
  <c r="X195" i="2"/>
  <c r="Y195" i="2"/>
  <c r="Z195" i="2"/>
  <c r="AA195" i="2"/>
  <c r="AB195" i="2"/>
  <c r="AC195" i="2"/>
  <c r="AD195" i="2"/>
  <c r="AE195" i="2"/>
  <c r="G196" i="2"/>
  <c r="H196" i="2"/>
  <c r="I196" i="2"/>
  <c r="J196" i="2"/>
  <c r="K196" i="2"/>
  <c r="L196" i="2"/>
  <c r="M196" i="2"/>
  <c r="N196" i="2"/>
  <c r="O196" i="2"/>
  <c r="P196" i="2"/>
  <c r="W196" i="2"/>
  <c r="X196" i="2"/>
  <c r="Y196" i="2"/>
  <c r="Z196" i="2"/>
  <c r="AA196" i="2"/>
  <c r="AB196" i="2"/>
  <c r="AC196" i="2"/>
  <c r="AD196" i="2"/>
  <c r="AE196" i="2"/>
  <c r="G197" i="2"/>
  <c r="H197" i="2"/>
  <c r="I197" i="2"/>
  <c r="J197" i="2"/>
  <c r="K197" i="2"/>
  <c r="L197" i="2"/>
  <c r="M197" i="2"/>
  <c r="N197" i="2"/>
  <c r="O197" i="2"/>
  <c r="P197" i="2"/>
  <c r="W197" i="2"/>
  <c r="X197" i="2"/>
  <c r="Y197" i="2"/>
  <c r="Z197" i="2"/>
  <c r="AA197" i="2"/>
  <c r="AB197" i="2"/>
  <c r="AC197" i="2"/>
  <c r="AD197" i="2"/>
  <c r="AE197" i="2"/>
  <c r="G198" i="2"/>
  <c r="H198" i="2"/>
  <c r="I198" i="2"/>
  <c r="J198" i="2"/>
  <c r="K198" i="2"/>
  <c r="L198" i="2"/>
  <c r="M198" i="2"/>
  <c r="N198" i="2"/>
  <c r="O198" i="2"/>
  <c r="P198" i="2"/>
  <c r="W198" i="2"/>
  <c r="X198" i="2"/>
  <c r="Y198" i="2"/>
  <c r="Z198" i="2"/>
  <c r="AA198" i="2"/>
  <c r="AB198" i="2"/>
  <c r="AC198" i="2"/>
  <c r="AD198" i="2"/>
  <c r="AE198" i="2"/>
  <c r="G199" i="2"/>
  <c r="H199" i="2"/>
  <c r="I199" i="2"/>
  <c r="J199" i="2"/>
  <c r="K199" i="2"/>
  <c r="L199" i="2"/>
  <c r="M199" i="2"/>
  <c r="N199" i="2"/>
  <c r="O199" i="2"/>
  <c r="P199" i="2"/>
  <c r="W199" i="2"/>
  <c r="X199" i="2"/>
  <c r="Y199" i="2"/>
  <c r="Z199" i="2"/>
  <c r="AA199" i="2"/>
  <c r="AB199" i="2"/>
  <c r="AC199" i="2"/>
  <c r="AD199" i="2"/>
  <c r="AE199" i="2"/>
  <c r="G200" i="2"/>
  <c r="H200" i="2"/>
  <c r="I200" i="2"/>
  <c r="J200" i="2"/>
  <c r="K200" i="2"/>
  <c r="L200" i="2"/>
  <c r="M200" i="2"/>
  <c r="N200" i="2"/>
  <c r="O200" i="2"/>
  <c r="P200" i="2"/>
  <c r="W200" i="2"/>
  <c r="X200" i="2"/>
  <c r="Y200" i="2"/>
  <c r="Z200" i="2"/>
  <c r="AA200" i="2"/>
  <c r="AB200" i="2"/>
  <c r="AC200" i="2"/>
  <c r="AD200" i="2"/>
  <c r="AE200" i="2"/>
  <c r="G201" i="2"/>
  <c r="H201" i="2"/>
  <c r="I201" i="2"/>
  <c r="J201" i="2"/>
  <c r="K201" i="2"/>
  <c r="L201" i="2"/>
  <c r="M201" i="2"/>
  <c r="N201" i="2"/>
  <c r="O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N202" i="2"/>
  <c r="AE202" i="2"/>
  <c r="G203" i="2"/>
  <c r="H203" i="2"/>
  <c r="I203" i="2"/>
  <c r="J203" i="2"/>
  <c r="K203" i="2"/>
  <c r="L203" i="2"/>
  <c r="M203" i="2"/>
  <c r="N203" i="2"/>
  <c r="O203" i="2"/>
  <c r="P203" i="2"/>
  <c r="W203" i="2"/>
  <c r="X203" i="2"/>
  <c r="Y203" i="2"/>
  <c r="Z203" i="2"/>
  <c r="AA203" i="2"/>
  <c r="AB203" i="2"/>
  <c r="AC203" i="2"/>
  <c r="AD203" i="2"/>
  <c r="AE203" i="2"/>
  <c r="G204" i="2"/>
  <c r="H204" i="2"/>
  <c r="I204" i="2"/>
  <c r="J204" i="2"/>
  <c r="K204" i="2"/>
  <c r="L204" i="2"/>
  <c r="M204" i="2"/>
  <c r="N204" i="2"/>
  <c r="O204" i="2"/>
  <c r="P204" i="2"/>
  <c r="W204" i="2"/>
  <c r="X204" i="2"/>
  <c r="Y204" i="2"/>
  <c r="Z204" i="2"/>
  <c r="AA204" i="2"/>
  <c r="AB204" i="2"/>
  <c r="AC204" i="2"/>
  <c r="AD204" i="2"/>
  <c r="AE204" i="2"/>
  <c r="G205" i="2"/>
  <c r="H205" i="2"/>
  <c r="I205" i="2"/>
  <c r="J205" i="2"/>
  <c r="K205" i="2"/>
  <c r="L205" i="2"/>
  <c r="M205" i="2"/>
  <c r="N205" i="2"/>
  <c r="O205" i="2"/>
  <c r="P205" i="2"/>
  <c r="W205" i="2"/>
  <c r="X205" i="2"/>
  <c r="Y205" i="2"/>
  <c r="Z205" i="2"/>
  <c r="AA205" i="2"/>
  <c r="AB205" i="2"/>
  <c r="AC205" i="2"/>
  <c r="AD205" i="2"/>
  <c r="AE205" i="2"/>
  <c r="G206" i="2"/>
  <c r="H206" i="2"/>
  <c r="I206" i="2"/>
  <c r="J206" i="2"/>
  <c r="K206" i="2"/>
  <c r="L206" i="2"/>
  <c r="M206" i="2"/>
  <c r="N206" i="2"/>
  <c r="O206" i="2"/>
  <c r="P206" i="2"/>
  <c r="W206" i="2"/>
  <c r="X206" i="2"/>
  <c r="Y206" i="2"/>
  <c r="Z206" i="2"/>
  <c r="AA206" i="2"/>
  <c r="AB206" i="2"/>
  <c r="AC206" i="2"/>
  <c r="AD206" i="2"/>
  <c r="AE206" i="2"/>
  <c r="G207" i="2"/>
  <c r="H207" i="2"/>
  <c r="I207" i="2"/>
  <c r="J207" i="2"/>
  <c r="K207" i="2"/>
  <c r="L207" i="2"/>
  <c r="M207" i="2"/>
  <c r="N207" i="2"/>
  <c r="O207" i="2"/>
  <c r="P207" i="2"/>
  <c r="W207" i="2"/>
  <c r="X207" i="2"/>
  <c r="Y207" i="2"/>
  <c r="Z207" i="2"/>
  <c r="AA207" i="2"/>
  <c r="AB207" i="2"/>
  <c r="AC207" i="2"/>
  <c r="AD207" i="2"/>
  <c r="AE207" i="2"/>
  <c r="G208" i="2"/>
  <c r="H208" i="2"/>
  <c r="I208" i="2"/>
  <c r="J208" i="2"/>
  <c r="K208" i="2"/>
  <c r="L208" i="2"/>
  <c r="M208" i="2"/>
  <c r="N208" i="2"/>
  <c r="O208" i="2"/>
  <c r="P208" i="2"/>
  <c r="W208" i="2"/>
  <c r="X208" i="2"/>
  <c r="Y208" i="2"/>
  <c r="Z208" i="2"/>
  <c r="AA208" i="2"/>
  <c r="AB208" i="2"/>
  <c r="AC208" i="2"/>
  <c r="AD208" i="2"/>
  <c r="AE208" i="2"/>
  <c r="G209" i="2"/>
  <c r="H209" i="2"/>
  <c r="I209" i="2"/>
  <c r="J209" i="2"/>
  <c r="K209" i="2"/>
  <c r="L209" i="2"/>
  <c r="M209" i="2"/>
  <c r="N209" i="2"/>
  <c r="O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N210" i="2"/>
  <c r="AE210" i="2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D29" i="8"/>
  <c r="E29" i="8"/>
  <c r="F29" i="8"/>
  <c r="G29" i="8"/>
  <c r="H29" i="8"/>
  <c r="I29" i="8"/>
  <c r="J29" i="8"/>
  <c r="D30" i="8"/>
  <c r="E30" i="8"/>
  <c r="F30" i="8"/>
  <c r="G30" i="8"/>
  <c r="H30" i="8"/>
  <c r="I30" i="8"/>
  <c r="J30" i="8"/>
  <c r="D31" i="8"/>
  <c r="E31" i="8"/>
  <c r="F31" i="8"/>
  <c r="G31" i="8"/>
  <c r="H31" i="8"/>
  <c r="I31" i="8"/>
  <c r="J31" i="8"/>
  <c r="D32" i="8"/>
  <c r="E32" i="8"/>
  <c r="F32" i="8"/>
  <c r="G32" i="8"/>
  <c r="H32" i="8"/>
  <c r="I32" i="8"/>
  <c r="J32" i="8"/>
  <c r="D33" i="8"/>
  <c r="E33" i="8"/>
  <c r="F33" i="8"/>
  <c r="G33" i="8"/>
  <c r="H33" i="8"/>
  <c r="I33" i="8"/>
  <c r="J33" i="8"/>
  <c r="D34" i="8"/>
  <c r="E34" i="8"/>
  <c r="F34" i="8"/>
  <c r="G34" i="8"/>
  <c r="H34" i="8"/>
  <c r="I34" i="8"/>
  <c r="J34" i="8"/>
  <c r="D35" i="8"/>
  <c r="E35" i="8"/>
  <c r="F35" i="8"/>
  <c r="G35" i="8"/>
  <c r="H35" i="8"/>
  <c r="I35" i="8"/>
  <c r="J35" i="8"/>
  <c r="D36" i="8"/>
  <c r="E36" i="8"/>
  <c r="F36" i="8"/>
  <c r="G36" i="8"/>
  <c r="H36" i="8"/>
  <c r="I36" i="8"/>
  <c r="J36" i="8"/>
  <c r="D37" i="8"/>
  <c r="E37" i="8"/>
  <c r="F37" i="8"/>
  <c r="G37" i="8"/>
  <c r="H37" i="8"/>
  <c r="I37" i="8"/>
  <c r="J37" i="8"/>
  <c r="D38" i="8"/>
  <c r="E38" i="8"/>
  <c r="F38" i="8"/>
  <c r="G38" i="8"/>
  <c r="H38" i="8"/>
  <c r="I38" i="8"/>
  <c r="J38" i="8"/>
  <c r="D39" i="8"/>
  <c r="E39" i="8"/>
  <c r="F39" i="8"/>
  <c r="G39" i="8"/>
  <c r="H39" i="8"/>
  <c r="I39" i="8"/>
  <c r="J39" i="8"/>
  <c r="D40" i="8"/>
  <c r="E40" i="8"/>
  <c r="F40" i="8"/>
  <c r="G40" i="8"/>
  <c r="H40" i="8"/>
  <c r="I40" i="8"/>
  <c r="J40" i="8"/>
  <c r="D41" i="8"/>
  <c r="E41" i="8"/>
  <c r="F41" i="8"/>
  <c r="G41" i="8"/>
  <c r="H41" i="8"/>
  <c r="I41" i="8"/>
  <c r="J41" i="8"/>
  <c r="D42" i="8"/>
  <c r="E42" i="8"/>
  <c r="F42" i="8"/>
  <c r="G42" i="8"/>
  <c r="H42" i="8"/>
  <c r="I42" i="8"/>
  <c r="J42" i="8"/>
  <c r="D43" i="8"/>
  <c r="E43" i="8"/>
  <c r="F43" i="8"/>
  <c r="G43" i="8"/>
  <c r="H43" i="8"/>
  <c r="I43" i="8"/>
  <c r="J43" i="8"/>
  <c r="D44" i="8"/>
  <c r="E44" i="8"/>
  <c r="F44" i="8"/>
  <c r="G44" i="8"/>
  <c r="H44" i="8"/>
  <c r="I44" i="8"/>
  <c r="J44" i="8"/>
  <c r="D45" i="8"/>
  <c r="E45" i="8"/>
  <c r="F45" i="8"/>
  <c r="G45" i="8"/>
  <c r="H45" i="8"/>
  <c r="I45" i="8"/>
  <c r="J45" i="8"/>
  <c r="D46" i="8"/>
  <c r="E46" i="8"/>
  <c r="F46" i="8"/>
  <c r="G46" i="8"/>
  <c r="H46" i="8"/>
  <c r="I46" i="8"/>
  <c r="J46" i="8"/>
  <c r="D47" i="8"/>
  <c r="E47" i="8"/>
  <c r="F47" i="8"/>
  <c r="G47" i="8"/>
  <c r="H47" i="8"/>
  <c r="I47" i="8"/>
  <c r="J47" i="8"/>
  <c r="D48" i="8"/>
  <c r="E48" i="8"/>
  <c r="F48" i="8"/>
  <c r="G48" i="8"/>
  <c r="H48" i="8"/>
  <c r="I48" i="8"/>
  <c r="J48" i="8"/>
  <c r="D49" i="8"/>
  <c r="E49" i="8"/>
  <c r="F49" i="8"/>
  <c r="G49" i="8"/>
  <c r="H49" i="8"/>
  <c r="I49" i="8"/>
  <c r="J49" i="8"/>
  <c r="D50" i="8"/>
  <c r="E50" i="8"/>
  <c r="F50" i="8"/>
  <c r="G50" i="8"/>
  <c r="H50" i="8"/>
  <c r="I50" i="8"/>
  <c r="J50" i="8"/>
  <c r="D51" i="8"/>
  <c r="E51" i="8"/>
  <c r="F51" i="8"/>
  <c r="G51" i="8"/>
  <c r="H51" i="8"/>
  <c r="I51" i="8"/>
  <c r="J51" i="8"/>
  <c r="D52" i="8"/>
  <c r="E52" i="8"/>
  <c r="F52" i="8"/>
  <c r="G52" i="8"/>
  <c r="H52" i="8"/>
  <c r="I52" i="8"/>
  <c r="J52" i="8"/>
  <c r="D53" i="8"/>
  <c r="E53" i="8"/>
  <c r="F53" i="8"/>
  <c r="G53" i="8"/>
  <c r="H53" i="8"/>
  <c r="I53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2" i="8"/>
  <c r="J223" i="8"/>
  <c r="J224" i="8"/>
  <c r="J225" i="8"/>
  <c r="J226" i="8"/>
  <c r="J227" i="8"/>
  <c r="J228" i="8"/>
  <c r="J229" i="8"/>
  <c r="J230" i="8"/>
  <c r="J231" i="8"/>
  <c r="J232" i="8"/>
  <c r="J233" i="8"/>
  <c r="J234" i="8"/>
  <c r="J235" i="8"/>
  <c r="J236" i="8"/>
  <c r="J237" i="8"/>
  <c r="J238" i="8"/>
  <c r="J239" i="8"/>
  <c r="J240" i="8"/>
  <c r="J241" i="8"/>
  <c r="J242" i="8"/>
  <c r="J243" i="8"/>
  <c r="J244" i="8"/>
  <c r="J245" i="8"/>
  <c r="J246" i="8"/>
  <c r="J247" i="8"/>
  <c r="J248" i="8"/>
  <c r="J249" i="8"/>
  <c r="J250" i="8"/>
  <c r="J251" i="8"/>
  <c r="J252" i="8"/>
  <c r="J253" i="8"/>
  <c r="J254" i="8"/>
  <c r="J255" i="8"/>
  <c r="J256" i="8"/>
  <c r="J257" i="8"/>
  <c r="J258" i="8"/>
  <c r="J259" i="8"/>
  <c r="J260" i="8"/>
  <c r="J261" i="8"/>
  <c r="J262" i="8"/>
  <c r="J263" i="8"/>
  <c r="J264" i="8"/>
  <c r="J265" i="8"/>
  <c r="J266" i="8"/>
  <c r="J267" i="8"/>
  <c r="J268" i="8"/>
  <c r="J269" i="8"/>
  <c r="J270" i="8"/>
  <c r="J271" i="8"/>
  <c r="J272" i="8"/>
  <c r="J273" i="8"/>
  <c r="J274" i="8"/>
  <c r="J275" i="8"/>
  <c r="J276" i="8"/>
  <c r="J277" i="8"/>
  <c r="J278" i="8"/>
  <c r="J279" i="8"/>
  <c r="J280" i="8"/>
  <c r="J281" i="8"/>
  <c r="J282" i="8"/>
  <c r="J283" i="8"/>
  <c r="J284" i="8"/>
  <c r="J285" i="8"/>
  <c r="J286" i="8"/>
  <c r="J287" i="8"/>
  <c r="J288" i="8"/>
  <c r="J289" i="8"/>
  <c r="J290" i="8"/>
  <c r="J291" i="8"/>
  <c r="J292" i="8"/>
  <c r="J293" i="8"/>
  <c r="J294" i="8"/>
  <c r="J295" i="8"/>
  <c r="J296" i="8"/>
  <c r="J297" i="8"/>
  <c r="J298" i="8"/>
  <c r="J299" i="8"/>
  <c r="J300" i="8"/>
  <c r="J301" i="8"/>
  <c r="J302" i="8"/>
  <c r="J303" i="8"/>
  <c r="C5" i="7"/>
  <c r="D5" i="7"/>
  <c r="E5" i="7"/>
  <c r="F5" i="7"/>
  <c r="G5" i="7"/>
  <c r="H5" i="7"/>
  <c r="I5" i="7"/>
  <c r="J5" i="7"/>
  <c r="K5" i="7"/>
  <c r="K6" i="7"/>
  <c r="C7" i="7"/>
  <c r="D7" i="7"/>
  <c r="E7" i="7"/>
  <c r="F7" i="7"/>
  <c r="G7" i="7"/>
  <c r="H7" i="7"/>
  <c r="I7" i="7"/>
  <c r="J7" i="7"/>
  <c r="K7" i="7"/>
  <c r="C8" i="7"/>
  <c r="D8" i="7"/>
  <c r="E8" i="7"/>
  <c r="F8" i="7"/>
  <c r="G8" i="7"/>
  <c r="H8" i="7"/>
  <c r="I8" i="7"/>
  <c r="J8" i="7"/>
  <c r="K8" i="7"/>
  <c r="C9" i="7"/>
  <c r="D9" i="7"/>
  <c r="E9" i="7"/>
  <c r="F9" i="7"/>
  <c r="G9" i="7"/>
  <c r="H9" i="7"/>
  <c r="I9" i="7"/>
  <c r="J9" i="7"/>
  <c r="K9" i="7"/>
  <c r="L9" i="1"/>
  <c r="M9" i="1"/>
  <c r="N9" i="1"/>
  <c r="O9" i="1"/>
  <c r="P9" i="1"/>
  <c r="Q9" i="1"/>
  <c r="R9" i="1"/>
  <c r="S9" i="1"/>
  <c r="H14" i="1"/>
  <c r="L14" i="1"/>
  <c r="M14" i="1"/>
  <c r="N14" i="1"/>
  <c r="O14" i="1"/>
  <c r="P14" i="1"/>
  <c r="Q14" i="1"/>
  <c r="R14" i="1"/>
  <c r="S14" i="1"/>
  <c r="T14" i="1"/>
  <c r="U14" i="1"/>
  <c r="V14" i="1"/>
  <c r="W14" i="1"/>
  <c r="H15" i="1"/>
  <c r="L15" i="1"/>
  <c r="M15" i="1"/>
  <c r="N15" i="1"/>
  <c r="O15" i="1"/>
  <c r="P15" i="1"/>
  <c r="Q15" i="1"/>
  <c r="R15" i="1"/>
  <c r="S15" i="1"/>
  <c r="T15" i="1"/>
  <c r="U15" i="1"/>
  <c r="V15" i="1"/>
  <c r="W15" i="1"/>
  <c r="H16" i="1"/>
  <c r="L16" i="1"/>
  <c r="M16" i="1"/>
  <c r="N16" i="1"/>
  <c r="O16" i="1"/>
  <c r="P16" i="1"/>
  <c r="Q16" i="1"/>
  <c r="R16" i="1"/>
  <c r="S16" i="1"/>
  <c r="T16" i="1"/>
  <c r="U16" i="1"/>
  <c r="V16" i="1"/>
  <c r="W16" i="1"/>
  <c r="H17" i="1"/>
  <c r="L17" i="1"/>
  <c r="M17" i="1"/>
  <c r="N17" i="1"/>
  <c r="O17" i="1"/>
  <c r="P17" i="1"/>
  <c r="Q17" i="1"/>
  <c r="R17" i="1"/>
  <c r="S17" i="1"/>
  <c r="T17" i="1"/>
  <c r="U17" i="1"/>
  <c r="V17" i="1"/>
  <c r="W17" i="1"/>
  <c r="H18" i="1"/>
  <c r="L18" i="1"/>
  <c r="M18" i="1"/>
  <c r="N18" i="1"/>
  <c r="O18" i="1"/>
  <c r="P18" i="1"/>
  <c r="Q18" i="1"/>
  <c r="R18" i="1"/>
  <c r="S18" i="1"/>
  <c r="T18" i="1"/>
  <c r="U18" i="1"/>
  <c r="V18" i="1"/>
  <c r="W18" i="1"/>
  <c r="H19" i="1"/>
  <c r="L19" i="1"/>
  <c r="M19" i="1"/>
  <c r="N19" i="1"/>
  <c r="O19" i="1"/>
  <c r="P19" i="1"/>
  <c r="Q19" i="1"/>
  <c r="R19" i="1"/>
  <c r="S19" i="1"/>
  <c r="T19" i="1"/>
  <c r="U19" i="1"/>
  <c r="V19" i="1"/>
  <c r="W19" i="1"/>
  <c r="T22" i="1"/>
  <c r="D24" i="1"/>
  <c r="E24" i="1"/>
  <c r="F24" i="1"/>
  <c r="G24" i="1"/>
  <c r="H24" i="1"/>
  <c r="I24" i="1"/>
  <c r="N27" i="1"/>
  <c r="O27" i="1"/>
  <c r="P27" i="1"/>
  <c r="Q27" i="1"/>
  <c r="R27" i="1"/>
  <c r="N28" i="1"/>
  <c r="O28" i="1"/>
  <c r="P28" i="1"/>
  <c r="Q28" i="1"/>
  <c r="R28" i="1"/>
  <c r="J29" i="1"/>
  <c r="N29" i="1"/>
  <c r="O29" i="1"/>
  <c r="P29" i="1"/>
  <c r="Q29" i="1"/>
  <c r="R29" i="1"/>
  <c r="J30" i="1"/>
  <c r="N30" i="1"/>
  <c r="O30" i="1"/>
  <c r="P30" i="1"/>
  <c r="Q30" i="1"/>
  <c r="R30" i="1"/>
  <c r="J31" i="1"/>
  <c r="J32" i="1"/>
  <c r="J33" i="1"/>
  <c r="J34" i="1"/>
  <c r="J35" i="1"/>
  <c r="J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J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J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J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J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J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J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J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J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J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J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J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J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J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J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J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J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J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</calcChain>
</file>

<file path=xl/comments1.xml><?xml version="1.0" encoding="utf-8"?>
<comments xmlns="http://schemas.openxmlformats.org/spreadsheetml/2006/main">
  <authors>
    <author>Hans Pinnschmidt</author>
  </authors>
  <commentList>
    <comment ref="P5" authorId="0" shapeId="0">
      <text>
        <r>
          <rPr>
            <b/>
            <sz val="16"/>
            <color indexed="81"/>
            <rFont val="Tahoma"/>
            <family val="2"/>
          </rPr>
          <t>password:
xyz123</t>
        </r>
        <r>
          <rPr>
            <sz val="16"/>
            <color indexed="81"/>
            <rFont val="Tahoma"/>
            <family val="2"/>
          </rPr>
          <t xml:space="preserve">
</t>
        </r>
      </text>
    </comment>
    <comment ref="H16" authorId="0" shapeId="0">
      <text>
        <r>
          <rPr>
            <b/>
            <sz val="8"/>
            <color indexed="81"/>
            <rFont val="Tahoma"/>
            <family val="2"/>
          </rPr>
          <t>Hans Pinnschmidt: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<sst xmlns="http://schemas.openxmlformats.org/spreadsheetml/2006/main" count="997" uniqueCount="141">
  <si>
    <t>show</t>
  </si>
  <si>
    <t>data</t>
  </si>
  <si>
    <t>year</t>
  </si>
  <si>
    <t>effect</t>
  </si>
  <si>
    <t>variety</t>
  </si>
  <si>
    <t>R_genes</t>
  </si>
  <si>
    <r>
      <t>u</t>
    </r>
    <r>
      <rPr>
        <vertAlign val="subscript"/>
        <sz val="8"/>
        <rFont val="Arial"/>
        <family val="2"/>
      </rPr>
      <t>ij</t>
    </r>
    <r>
      <rPr>
        <sz val="8"/>
        <rFont val="Arial"/>
        <family val="2"/>
      </rPr>
      <t xml:space="preserve"> </t>
    </r>
  </si>
  <si>
    <t>initial deployment</t>
  </si>
  <si>
    <r>
      <t>initial f</t>
    </r>
    <r>
      <rPr>
        <vertAlign val="subscript"/>
        <sz val="8"/>
        <rFont val="Arial"/>
        <family val="2"/>
      </rPr>
      <t>i</t>
    </r>
  </si>
  <si>
    <t>Dxy</t>
  </si>
  <si>
    <t>Dxz</t>
  </si>
  <si>
    <t>Dyz</t>
  </si>
  <si>
    <t>Dxyz</t>
  </si>
  <si>
    <t>Vx</t>
  </si>
  <si>
    <t>Vy</t>
  </si>
  <si>
    <t>Vz</t>
  </si>
  <si>
    <t>Vxy</t>
  </si>
  <si>
    <t>Vxz</t>
  </si>
  <si>
    <t>Vyz</t>
  </si>
  <si>
    <t>Vxyz</t>
  </si>
  <si>
    <t>VxVyVz</t>
  </si>
  <si>
    <t>VxVyAz</t>
  </si>
  <si>
    <t>VxAyVz</t>
  </si>
  <si>
    <t>AxVyVz</t>
  </si>
  <si>
    <t>VxAyAz</t>
  </si>
  <si>
    <t>AxVyAz</t>
  </si>
  <si>
    <t>AxAyVz</t>
  </si>
  <si>
    <t>AxAyAz</t>
  </si>
  <si>
    <t>Rx</t>
  </si>
  <si>
    <t>Ryp</t>
  </si>
  <si>
    <t>Rz</t>
  </si>
  <si>
    <t>Rp</t>
  </si>
  <si>
    <t>Rx+z</t>
  </si>
  <si>
    <t>Rz+p</t>
  </si>
  <si>
    <t>genotype-specific</t>
  </si>
  <si>
    <t>A</t>
  </si>
  <si>
    <t>partial, Ay-specific</t>
  </si>
  <si>
    <t>B</t>
  </si>
  <si>
    <t>fitness cost of virulence</t>
  </si>
  <si>
    <t>C</t>
  </si>
  <si>
    <t>partial, all genotypes</t>
  </si>
  <si>
    <t>D</t>
  </si>
  <si>
    <t>genotype-specific, complex</t>
  </si>
  <si>
    <t>E</t>
  </si>
  <si>
    <t>genotype-specific + partial</t>
  </si>
  <si>
    <t>F</t>
  </si>
  <si>
    <t>graph data</t>
  </si>
  <si>
    <t>VxVyVz_uij</t>
  </si>
  <si>
    <t>VxVyAz_uij</t>
  </si>
  <si>
    <t>VxAyVz_uij</t>
  </si>
  <si>
    <t>AxVyVz_uij</t>
  </si>
  <si>
    <t>VxAyAz_uij</t>
  </si>
  <si>
    <t>AxVyAz_uij</t>
  </si>
  <si>
    <t>AxAyVz_uij</t>
  </si>
  <si>
    <t>AxAyAz_uij</t>
  </si>
  <si>
    <r>
      <t>w</t>
    </r>
    <r>
      <rPr>
        <vertAlign val="subscript"/>
        <sz val="8"/>
        <rFont val="Arial"/>
        <family val="2"/>
      </rPr>
      <t>j</t>
    </r>
  </si>
  <si>
    <r>
      <t>s</t>
    </r>
    <r>
      <rPr>
        <vertAlign val="subscript"/>
        <sz val="8"/>
        <rFont val="Arial"/>
        <family val="2"/>
      </rPr>
      <t>j</t>
    </r>
  </si>
  <si>
    <r>
      <t>w</t>
    </r>
    <r>
      <rPr>
        <vertAlign val="subscript"/>
        <sz val="8"/>
        <rFont val="Arial"/>
        <family val="2"/>
      </rPr>
      <t>j</t>
    </r>
    <r>
      <rPr>
        <sz val="8"/>
        <rFont val="Arial"/>
        <family val="2"/>
      </rPr>
      <t>s</t>
    </r>
    <r>
      <rPr>
        <vertAlign val="subscript"/>
        <sz val="8"/>
        <rFont val="Arial"/>
        <family val="2"/>
      </rPr>
      <t>j</t>
    </r>
    <r>
      <rPr>
        <sz val="8"/>
        <rFont val="Arial"/>
        <family val="2"/>
      </rPr>
      <t xml:space="preserve"> </t>
    </r>
  </si>
  <si>
    <t>years</t>
  </si>
  <si>
    <t>mean fitness</t>
  </si>
  <si>
    <t>x</t>
  </si>
  <si>
    <t>y; partial</t>
  </si>
  <si>
    <t>z</t>
  </si>
  <si>
    <t>partial</t>
  </si>
  <si>
    <t>x+z</t>
  </si>
  <si>
    <t>z+partial</t>
  </si>
  <si>
    <t>mean</t>
  </si>
  <si>
    <t>median</t>
  </si>
  <si>
    <t>generation</t>
  </si>
  <si>
    <r>
      <t>å</t>
    </r>
    <r>
      <rPr>
        <i/>
        <sz val="8"/>
        <rFont val="Arial"/>
        <family val="2"/>
      </rPr>
      <t xml:space="preserve"> f</t>
    </r>
    <r>
      <rPr>
        <i/>
        <vertAlign val="subscript"/>
        <sz val="8"/>
        <rFont val="Arial"/>
        <family val="2"/>
      </rPr>
      <t>i</t>
    </r>
    <r>
      <rPr>
        <i/>
        <sz val="8"/>
        <rFont val="Arial"/>
        <family val="2"/>
      </rPr>
      <t xml:space="preserve"> </t>
    </r>
  </si>
  <si>
    <r>
      <t>å</t>
    </r>
    <r>
      <rPr>
        <i/>
        <sz val="8"/>
        <rFont val="Arial"/>
        <family val="2"/>
      </rPr>
      <t xml:space="preserve"> s</t>
    </r>
    <r>
      <rPr>
        <i/>
        <vertAlign val="subscript"/>
        <sz val="8"/>
        <rFont val="Arial"/>
        <family val="2"/>
      </rPr>
      <t>j</t>
    </r>
  </si>
  <si>
    <t>relative frequency</t>
  </si>
  <si>
    <t>Linkage disequilibrium</t>
  </si>
  <si>
    <t>Virulence allele frequency (relative)</t>
  </si>
  <si>
    <t>max.</t>
  </si>
  <si>
    <t>min.</t>
  </si>
  <si>
    <t>Relative frequency of individual pathogen genotypes (V = virulent, A = avirulent) and mean fitness</t>
  </si>
  <si>
    <t>Relative area planted to host genotypes carrying various resistance sources</t>
  </si>
  <si>
    <t>triple V freq.</t>
  </si>
  <si>
    <t>double probability of A</t>
  </si>
  <si>
    <t>exponential probability of A</t>
  </si>
  <si>
    <t>double-exponential probability of A</t>
  </si>
  <si>
    <t>quadratic-exponential probability of A</t>
  </si>
  <si>
    <t>Fscen</t>
  </si>
  <si>
    <t>Rscen</t>
  </si>
  <si>
    <t>R scenario</t>
  </si>
  <si>
    <t>triple A freq.</t>
  </si>
  <si>
    <t>continuous equal all R types</t>
  </si>
  <si>
    <t xml:space="preserve">continuous 90% Rx </t>
  </si>
  <si>
    <t xml:space="preserve">continuous 90% Rp </t>
  </si>
  <si>
    <t xml:space="preserve">continuous 90% Ryp </t>
  </si>
  <si>
    <t xml:space="preserve">continuous 90% Rz+p </t>
  </si>
  <si>
    <t>continuous 90% Rx+z</t>
  </si>
  <si>
    <t>continuous 45% Rx+Rp</t>
  </si>
  <si>
    <t>1-year shift all R types</t>
  </si>
  <si>
    <t>4-year shift all R types</t>
  </si>
  <si>
    <t>1-year shift 45% (Rx, Ryp, Rz) &amp; Rp</t>
  </si>
  <si>
    <t>1-year shift 30% (Rx, Ryp, Rz) &amp; 60% Rp</t>
  </si>
  <si>
    <t>equal probability of A</t>
  </si>
  <si>
    <t>y</t>
  </si>
  <si>
    <t>tt</t>
  </si>
  <si>
    <t>Virulence against host R genes x, y, z: 1 = virulent (V), 0 = avirulent (A)</t>
  </si>
  <si>
    <r>
      <rPr>
        <i/>
        <sz val="8"/>
        <rFont val="Arial"/>
        <family val="2"/>
      </rPr>
      <t>i</t>
    </r>
    <r>
      <rPr>
        <sz val="8"/>
        <rFont val="Arial"/>
        <family val="2"/>
      </rPr>
      <t xml:space="preserve"> = 1</t>
    </r>
  </si>
  <si>
    <r>
      <rPr>
        <i/>
        <sz val="8"/>
        <rFont val="Arial"/>
        <family val="2"/>
      </rPr>
      <t>i</t>
    </r>
    <r>
      <rPr>
        <sz val="8"/>
        <rFont val="Arial"/>
        <family val="2"/>
      </rPr>
      <t xml:space="preserve"> = 2</t>
    </r>
    <r>
      <rPr>
        <sz val="11"/>
        <color indexed="8"/>
        <rFont val="Calibri"/>
        <family val="2"/>
      </rPr>
      <t/>
    </r>
  </si>
  <si>
    <r>
      <rPr>
        <i/>
        <sz val="8"/>
        <rFont val="Arial"/>
        <family val="2"/>
      </rPr>
      <t>i</t>
    </r>
    <r>
      <rPr>
        <sz val="8"/>
        <rFont val="Arial"/>
        <family val="2"/>
      </rPr>
      <t xml:space="preserve"> = 3</t>
    </r>
    <r>
      <rPr>
        <sz val="11"/>
        <color indexed="8"/>
        <rFont val="Calibri"/>
        <family val="2"/>
      </rPr>
      <t/>
    </r>
  </si>
  <si>
    <r>
      <rPr>
        <i/>
        <sz val="8"/>
        <rFont val="Arial"/>
        <family val="2"/>
      </rPr>
      <t>i</t>
    </r>
    <r>
      <rPr>
        <sz val="8"/>
        <rFont val="Arial"/>
        <family val="2"/>
      </rPr>
      <t xml:space="preserve"> = 4</t>
    </r>
    <r>
      <rPr>
        <sz val="11"/>
        <color indexed="8"/>
        <rFont val="Calibri"/>
        <family val="2"/>
      </rPr>
      <t/>
    </r>
  </si>
  <si>
    <r>
      <rPr>
        <i/>
        <sz val="8"/>
        <rFont val="Arial"/>
        <family val="2"/>
      </rPr>
      <t>i</t>
    </r>
    <r>
      <rPr>
        <sz val="8"/>
        <rFont val="Arial"/>
        <family val="2"/>
      </rPr>
      <t xml:space="preserve"> = 5</t>
    </r>
    <r>
      <rPr>
        <sz val="11"/>
        <color indexed="8"/>
        <rFont val="Calibri"/>
        <family val="2"/>
      </rPr>
      <t/>
    </r>
  </si>
  <si>
    <r>
      <rPr>
        <i/>
        <sz val="8"/>
        <rFont val="Arial"/>
        <family val="2"/>
      </rPr>
      <t>i</t>
    </r>
    <r>
      <rPr>
        <sz val="8"/>
        <rFont val="Arial"/>
        <family val="2"/>
      </rPr>
      <t xml:space="preserve"> = 6</t>
    </r>
    <r>
      <rPr>
        <sz val="11"/>
        <color indexed="8"/>
        <rFont val="Calibri"/>
        <family val="2"/>
      </rPr>
      <t/>
    </r>
  </si>
  <si>
    <r>
      <rPr>
        <i/>
        <sz val="8"/>
        <rFont val="Arial"/>
        <family val="2"/>
      </rPr>
      <t>i</t>
    </r>
    <r>
      <rPr>
        <sz val="8"/>
        <rFont val="Arial"/>
        <family val="2"/>
      </rPr>
      <t xml:space="preserve"> = 7</t>
    </r>
    <r>
      <rPr>
        <sz val="11"/>
        <color indexed="8"/>
        <rFont val="Calibri"/>
        <family val="2"/>
      </rPr>
      <t/>
    </r>
  </si>
  <si>
    <r>
      <rPr>
        <i/>
        <sz val="8"/>
        <rFont val="Arial"/>
        <family val="2"/>
      </rPr>
      <t>i</t>
    </r>
    <r>
      <rPr>
        <sz val="8"/>
        <rFont val="Arial"/>
        <family val="2"/>
      </rPr>
      <t xml:space="preserve"> = 8</t>
    </r>
    <r>
      <rPr>
        <sz val="11"/>
        <color indexed="8"/>
        <rFont val="Calibri"/>
        <family val="2"/>
      </rPr>
      <t/>
    </r>
  </si>
  <si>
    <r>
      <t xml:space="preserve">Resistance (R) properties of host cultivar </t>
    </r>
    <r>
      <rPr>
        <i/>
        <sz val="8"/>
        <rFont val="Arial"/>
        <family val="2"/>
      </rPr>
      <t>j</t>
    </r>
  </si>
  <si>
    <t>R description label</t>
  </si>
  <si>
    <t>Ry</t>
  </si>
  <si>
    <t>Virulence-specific R</t>
  </si>
  <si>
    <r>
      <rPr>
        <i/>
        <sz val="8"/>
        <rFont val="Arial"/>
        <family val="2"/>
      </rPr>
      <t xml:space="preserve">j </t>
    </r>
    <r>
      <rPr>
        <sz val="8"/>
        <rFont val="Arial"/>
        <family val="2"/>
      </rPr>
      <t>= 1</t>
    </r>
  </si>
  <si>
    <r>
      <rPr>
        <i/>
        <sz val="8"/>
        <rFont val="Arial"/>
        <family val="2"/>
      </rPr>
      <t xml:space="preserve">j </t>
    </r>
    <r>
      <rPr>
        <sz val="8"/>
        <rFont val="Arial"/>
        <family val="2"/>
      </rPr>
      <t>= 2</t>
    </r>
    <r>
      <rPr>
        <sz val="11"/>
        <color indexed="8"/>
        <rFont val="Calibri"/>
        <family val="2"/>
      </rPr>
      <t/>
    </r>
  </si>
  <si>
    <r>
      <rPr>
        <i/>
        <sz val="8"/>
        <rFont val="Arial"/>
        <family val="2"/>
      </rPr>
      <t xml:space="preserve">j </t>
    </r>
    <r>
      <rPr>
        <sz val="8"/>
        <rFont val="Arial"/>
        <family val="2"/>
      </rPr>
      <t>= 3</t>
    </r>
    <r>
      <rPr>
        <sz val="11"/>
        <color indexed="8"/>
        <rFont val="Calibri"/>
        <family val="2"/>
      </rPr>
      <t/>
    </r>
  </si>
  <si>
    <r>
      <rPr>
        <i/>
        <sz val="8"/>
        <rFont val="Arial"/>
        <family val="2"/>
      </rPr>
      <t xml:space="preserve">j </t>
    </r>
    <r>
      <rPr>
        <sz val="8"/>
        <rFont val="Arial"/>
        <family val="2"/>
      </rPr>
      <t>= 4</t>
    </r>
    <r>
      <rPr>
        <sz val="11"/>
        <color indexed="8"/>
        <rFont val="Calibri"/>
        <family val="2"/>
      </rPr>
      <t/>
    </r>
  </si>
  <si>
    <r>
      <rPr>
        <i/>
        <sz val="8"/>
        <rFont val="Arial"/>
        <family val="2"/>
      </rPr>
      <t xml:space="preserve">j </t>
    </r>
    <r>
      <rPr>
        <sz val="8"/>
        <rFont val="Arial"/>
        <family val="2"/>
      </rPr>
      <t>= 5</t>
    </r>
    <r>
      <rPr>
        <sz val="11"/>
        <color indexed="8"/>
        <rFont val="Calibri"/>
        <family val="2"/>
      </rPr>
      <t/>
    </r>
  </si>
  <si>
    <r>
      <rPr>
        <i/>
        <sz val="8"/>
        <rFont val="Arial"/>
        <family val="2"/>
      </rPr>
      <t xml:space="preserve">j </t>
    </r>
    <r>
      <rPr>
        <sz val="8"/>
        <rFont val="Arial"/>
        <family val="2"/>
      </rPr>
      <t>= 6</t>
    </r>
    <r>
      <rPr>
        <sz val="11"/>
        <color indexed="8"/>
        <rFont val="Calibri"/>
        <family val="2"/>
      </rPr>
      <t/>
    </r>
  </si>
  <si>
    <t>partial R (pR)</t>
  </si>
  <si>
    <r>
      <t xml:space="preserve">Relative area </t>
    </r>
    <r>
      <rPr>
        <i/>
        <sz val="8"/>
        <rFont val="Arial"/>
        <family val="2"/>
      </rPr>
      <t>s</t>
    </r>
    <r>
      <rPr>
        <sz val="8"/>
        <rFont val="Arial"/>
        <family val="2"/>
      </rPr>
      <t xml:space="preserve"> planted to host cultivars </t>
    </r>
    <r>
      <rPr>
        <i/>
        <sz val="8"/>
        <rFont val="Arial"/>
        <family val="2"/>
      </rPr>
      <t>j</t>
    </r>
    <r>
      <rPr>
        <sz val="8"/>
        <rFont val="Arial"/>
        <family val="2"/>
      </rPr>
      <t xml:space="preserve"> carrying various resistance sources</t>
    </r>
  </si>
  <si>
    <t>Relative effect</t>
  </si>
  <si>
    <r>
      <t xml:space="preserve">S </t>
    </r>
    <r>
      <rPr>
        <i/>
        <sz val="8"/>
        <rFont val="Arial"/>
        <family val="2"/>
      </rPr>
      <t>f</t>
    </r>
    <r>
      <rPr>
        <i/>
        <vertAlign val="subscript"/>
        <sz val="8"/>
        <rFont val="Arial"/>
        <family val="2"/>
      </rPr>
      <t>i</t>
    </r>
  </si>
  <si>
    <t>continuous use of 1 cv. only</t>
  </si>
  <si>
    <r>
      <rPr>
        <sz val="8"/>
        <rFont val="Arial"/>
        <family val="2"/>
      </rPr>
      <t>Cultivar</t>
    </r>
    <r>
      <rPr>
        <i/>
        <sz val="8"/>
        <rFont val="Arial"/>
        <family val="2"/>
      </rPr>
      <t xml:space="preserve"> j</t>
    </r>
  </si>
  <si>
    <t>Effects on pathogen population over time</t>
  </si>
  <si>
    <t>Para-meter</t>
  </si>
  <si>
    <t>Mean fitness</t>
  </si>
  <si>
    <t>Single V freq.</t>
  </si>
  <si>
    <t>Double V freq.</t>
  </si>
  <si>
    <t>Season</t>
  </si>
  <si>
    <r>
      <t xml:space="preserve">Aggressiveness of pathogen phenotype </t>
    </r>
    <r>
      <rPr>
        <i/>
        <sz val="8"/>
        <rFont val="Arial"/>
        <family val="2"/>
      </rPr>
      <t>i</t>
    </r>
    <r>
      <rPr>
        <sz val="8"/>
        <rFont val="Arial"/>
        <family val="2"/>
      </rPr>
      <t>:</t>
    </r>
  </si>
  <si>
    <r>
      <t>Total relative fitness cost of virulence C</t>
    </r>
    <r>
      <rPr>
        <vertAlign val="subscript"/>
        <sz val="8"/>
        <rFont val="Arial"/>
        <family val="2"/>
      </rPr>
      <t>f</t>
    </r>
    <r>
      <rPr>
        <sz val="8"/>
        <rFont val="Arial"/>
        <family val="2"/>
      </rPr>
      <t xml:space="preserve"> for pathogen phenotype </t>
    </r>
    <r>
      <rPr>
        <i/>
        <sz val="8"/>
        <rFont val="Arial"/>
        <family val="2"/>
      </rPr>
      <t>i</t>
    </r>
    <r>
      <rPr>
        <sz val="8"/>
        <rFont val="Arial"/>
        <family val="2"/>
      </rPr>
      <t>:</t>
    </r>
  </si>
  <si>
    <r>
      <t xml:space="preserve">Relative fitness </t>
    </r>
    <r>
      <rPr>
        <i/>
        <sz val="8"/>
        <rFont val="Arial"/>
        <family val="2"/>
      </rPr>
      <t>u</t>
    </r>
    <r>
      <rPr>
        <sz val="8"/>
        <rFont val="Arial"/>
        <family val="2"/>
      </rPr>
      <t xml:space="preserve"> of pathogen phenotype </t>
    </r>
    <r>
      <rPr>
        <i/>
        <sz val="8"/>
        <rFont val="Arial"/>
        <family val="2"/>
      </rPr>
      <t>i</t>
    </r>
    <r>
      <rPr>
        <sz val="8"/>
        <rFont val="Arial"/>
        <family val="2"/>
      </rPr>
      <t xml:space="preserve"> on cultivar</t>
    </r>
    <r>
      <rPr>
        <i/>
        <sz val="8"/>
        <rFont val="Arial"/>
        <family val="2"/>
      </rPr>
      <t xml:space="preserve"> j</t>
    </r>
    <r>
      <rPr>
        <sz val="8"/>
        <rFont val="Arial"/>
        <family val="2"/>
      </rPr>
      <t xml:space="preserve"> (</t>
    </r>
    <r>
      <rPr>
        <i/>
        <sz val="8"/>
        <rFont val="Arial"/>
        <family val="2"/>
      </rPr>
      <t>u</t>
    </r>
    <r>
      <rPr>
        <i/>
        <vertAlign val="subscript"/>
        <sz val="8"/>
        <rFont val="Arial"/>
        <family val="2"/>
      </rPr>
      <t>ij</t>
    </r>
    <r>
      <rPr>
        <sz val="8"/>
        <rFont val="Arial"/>
        <family val="2"/>
      </rPr>
      <t xml:space="preserve">) </t>
    </r>
  </si>
  <si>
    <r>
      <t>Initial frequency of pathogen phenotypes (</t>
    </r>
    <r>
      <rPr>
        <i/>
        <sz val="8"/>
        <rFont val="Arial"/>
        <family val="2"/>
      </rPr>
      <t>f</t>
    </r>
    <r>
      <rPr>
        <i/>
        <vertAlign val="subscript"/>
        <sz val="8"/>
        <rFont val="Arial"/>
        <family val="2"/>
      </rPr>
      <t>i</t>
    </r>
    <r>
      <rPr>
        <sz val="8"/>
        <rFont val="Arial"/>
        <family val="2"/>
      </rPr>
      <t>)</t>
    </r>
  </si>
  <si>
    <r>
      <t xml:space="preserve">Pathogen phenotype </t>
    </r>
    <r>
      <rPr>
        <i/>
        <sz val="8"/>
        <rFont val="Arial"/>
        <family val="2"/>
      </rPr>
      <t>i</t>
    </r>
    <r>
      <rPr>
        <sz val="8"/>
        <rFont val="Arial"/>
        <family val="2"/>
      </rPr>
      <t xml:space="preserve"> (V = virulent, A = avirulent)</t>
    </r>
  </si>
  <si>
    <t>Relative fitness cost of virulence against R gene x, y, z</t>
  </si>
  <si>
    <t>Rust evolution (dikaryotic uredo stage) and resistance durability resulting from resistance gene use-driven selection</t>
  </si>
  <si>
    <t>no. avirulence (A) properties</t>
  </si>
  <si>
    <r>
      <t>initial f</t>
    </r>
    <r>
      <rPr>
        <vertAlign val="subscript"/>
        <sz val="8"/>
        <color indexed="8"/>
        <rFont val="Arial"/>
        <family val="2"/>
      </rPr>
      <t xml:space="preserve">i </t>
    </r>
    <r>
      <rPr>
        <sz val="8"/>
        <color indexed="8"/>
        <rFont val="Arial"/>
        <family val="2"/>
      </rPr>
      <t>scenario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</si>
</sst>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2" formatCode="0.000"/>
    <numFmt numFmtId="173" formatCode="0.0000"/>
    <numFmt numFmtId="174" formatCode="0.0000000"/>
    <numFmt numFmtId="175" formatCode="0.00000000"/>
    <numFmt numFmtId="176" formatCode="0.0"/>
  </numFmts>
  <fonts count="21" x14ac:knownFonts="1">
    <font>
      <sz val="10"/>
      <name val="Arial"/>
    </font>
    <font>
      <sz val="11"/>
      <color indexed="8"/>
      <name val="Calibri"/>
      <family val="2"/>
    </font>
    <font>
      <sz val="8"/>
      <name val="Arial"/>
      <family val="2"/>
    </font>
    <font>
      <vertAlign val="subscript"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vertAlign val="subscript"/>
      <sz val="8"/>
      <name val="Arial"/>
      <family val="2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i/>
      <sz val="8"/>
      <name val="Symbol"/>
      <family val="1"/>
      <charset val="2"/>
    </font>
    <font>
      <sz val="10"/>
      <name val="Arial"/>
      <family val="2"/>
    </font>
    <font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sz val="8"/>
      <color theme="0" tint="-0.14996795556505021"/>
      <name val="Arial"/>
      <family val="2"/>
    </font>
    <font>
      <sz val="8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3FFC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B7B7"/>
        <bgColor indexed="64"/>
      </patternFill>
    </fill>
    <fill>
      <patternFill patternType="solid">
        <fgColor rgb="FFF3D5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8D8F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gray0625">
        <bgColor theme="6" tint="0.79998168889431442"/>
      </patternFill>
    </fill>
  </fills>
  <borders count="11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3" borderId="0" xfId="0" applyFont="1" applyFill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2" fontId="2" fillId="5" borderId="11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172" fontId="2" fillId="0" borderId="12" xfId="0" applyNumberFormat="1" applyFont="1" applyBorder="1" applyAlignment="1">
      <alignment vertical="center"/>
    </xf>
    <xf numFmtId="2" fontId="2" fillId="6" borderId="13" xfId="0" applyNumberFormat="1" applyFont="1" applyFill="1" applyBorder="1" applyAlignment="1">
      <alignment vertical="center"/>
    </xf>
    <xf numFmtId="2" fontId="2" fillId="6" borderId="14" xfId="0" applyNumberFormat="1" applyFont="1" applyFill="1" applyBorder="1" applyAlignment="1">
      <alignment vertical="center"/>
    </xf>
    <xf numFmtId="2" fontId="2" fillId="6" borderId="15" xfId="0" applyNumberFormat="1" applyFont="1" applyFill="1" applyBorder="1" applyAlignment="1">
      <alignment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2" fontId="2" fillId="5" borderId="13" xfId="0" applyNumberFormat="1" applyFont="1" applyFill="1" applyBorder="1" applyAlignment="1">
      <alignment horizontal="center" vertical="center"/>
    </xf>
    <xf numFmtId="2" fontId="2" fillId="5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vertical="center"/>
    </xf>
    <xf numFmtId="0" fontId="2" fillId="3" borderId="29" xfId="0" applyFont="1" applyFill="1" applyBorder="1" applyAlignment="1">
      <alignment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2" fontId="2" fillId="2" borderId="26" xfId="0" applyNumberFormat="1" applyFont="1" applyFill="1" applyBorder="1" applyAlignment="1">
      <alignment vertical="center"/>
    </xf>
    <xf numFmtId="2" fontId="2" fillId="7" borderId="26" xfId="0" applyNumberFormat="1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2" fillId="7" borderId="0" xfId="0" applyNumberFormat="1" applyFont="1" applyFill="1" applyAlignment="1">
      <alignment vertical="center"/>
    </xf>
    <xf numFmtId="0" fontId="2" fillId="0" borderId="33" xfId="0" applyFont="1" applyBorder="1" applyAlignment="1">
      <alignment vertical="center"/>
    </xf>
    <xf numFmtId="2" fontId="2" fillId="6" borderId="2" xfId="0" applyNumberFormat="1" applyFont="1" applyFill="1" applyBorder="1" applyAlignment="1">
      <alignment vertical="center"/>
    </xf>
    <xf numFmtId="0" fontId="2" fillId="0" borderId="34" xfId="0" applyFont="1" applyBorder="1" applyAlignment="1">
      <alignment vertical="center"/>
    </xf>
    <xf numFmtId="172" fontId="2" fillId="2" borderId="11" xfId="0" applyNumberFormat="1" applyFont="1" applyFill="1" applyBorder="1" applyAlignment="1">
      <alignment horizontal="center" vertical="center"/>
    </xf>
    <xf numFmtId="172" fontId="2" fillId="2" borderId="2" xfId="0" applyNumberFormat="1" applyFont="1" applyFill="1" applyBorder="1" applyAlignment="1">
      <alignment horizontal="center" vertical="center"/>
    </xf>
    <xf numFmtId="172" fontId="2" fillId="2" borderId="35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172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2" fontId="2" fillId="0" borderId="35" xfId="0" applyNumberFormat="1" applyFont="1" applyFill="1" applyBorder="1" applyAlignment="1">
      <alignment horizontal="center" vertical="center"/>
    </xf>
    <xf numFmtId="172" fontId="2" fillId="4" borderId="11" xfId="0" applyNumberFormat="1" applyFont="1" applyFill="1" applyBorder="1" applyAlignment="1">
      <alignment horizontal="center" vertical="center"/>
    </xf>
    <xf numFmtId="172" fontId="2" fillId="4" borderId="2" xfId="0" applyNumberFormat="1" applyFont="1" applyFill="1" applyBorder="1" applyAlignment="1">
      <alignment horizontal="center" vertical="center"/>
    </xf>
    <xf numFmtId="172" fontId="2" fillId="4" borderId="35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172" fontId="2" fillId="0" borderId="36" xfId="0" applyNumberFormat="1" applyFont="1" applyBorder="1" applyAlignment="1">
      <alignment vertical="center"/>
    </xf>
    <xf numFmtId="172" fontId="2" fillId="6" borderId="14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172" fontId="2" fillId="2" borderId="37" xfId="0" applyNumberFormat="1" applyFont="1" applyFill="1" applyBorder="1" applyAlignment="1">
      <alignment horizontal="center" vertical="center"/>
    </xf>
    <xf numFmtId="172" fontId="2" fillId="2" borderId="38" xfId="0" applyNumberFormat="1" applyFont="1" applyFill="1" applyBorder="1" applyAlignment="1">
      <alignment horizontal="center" vertical="center"/>
    </xf>
    <xf numFmtId="172" fontId="2" fillId="2" borderId="39" xfId="0" applyNumberFormat="1" applyFont="1" applyFill="1" applyBorder="1" applyAlignment="1">
      <alignment horizontal="center" vertical="center"/>
    </xf>
    <xf numFmtId="172" fontId="2" fillId="0" borderId="37" xfId="0" applyNumberFormat="1" applyFont="1" applyFill="1" applyBorder="1" applyAlignment="1">
      <alignment horizontal="center" vertical="center"/>
    </xf>
    <xf numFmtId="172" fontId="4" fillId="0" borderId="38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2" fontId="2" fillId="0" borderId="39" xfId="0" applyNumberFormat="1" applyFont="1" applyFill="1" applyBorder="1" applyAlignment="1">
      <alignment horizontal="center" vertical="center"/>
    </xf>
    <xf numFmtId="172" fontId="2" fillId="4" borderId="37" xfId="0" applyNumberFormat="1" applyFont="1" applyFill="1" applyBorder="1" applyAlignment="1">
      <alignment horizontal="center" vertical="center"/>
    </xf>
    <xf numFmtId="172" fontId="2" fillId="4" borderId="38" xfId="0" applyNumberFormat="1" applyFont="1" applyFill="1" applyBorder="1" applyAlignment="1">
      <alignment horizontal="center" vertical="center"/>
    </xf>
    <xf numFmtId="172" fontId="2" fillId="4" borderId="39" xfId="0" applyNumberFormat="1" applyFont="1" applyFill="1" applyBorder="1" applyAlignment="1">
      <alignment horizontal="center" vertical="center"/>
    </xf>
    <xf numFmtId="2" fontId="2" fillId="0" borderId="22" xfId="0" applyNumberFormat="1" applyFont="1" applyBorder="1" applyAlignment="1">
      <alignment vertical="center"/>
    </xf>
    <xf numFmtId="172" fontId="2" fillId="0" borderId="14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172" fontId="2" fillId="2" borderId="13" xfId="0" applyNumberFormat="1" applyFont="1" applyFill="1" applyBorder="1" applyAlignment="1">
      <alignment horizontal="center" vertical="center"/>
    </xf>
    <xf numFmtId="172" fontId="2" fillId="2" borderId="14" xfId="0" applyNumberFormat="1" applyFont="1" applyFill="1" applyBorder="1" applyAlignment="1">
      <alignment horizontal="center" vertical="center"/>
    </xf>
    <xf numFmtId="172" fontId="2" fillId="2" borderId="15" xfId="0" applyNumberFormat="1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center" vertical="center"/>
    </xf>
    <xf numFmtId="172" fontId="2" fillId="4" borderId="13" xfId="0" applyNumberFormat="1" applyFont="1" applyFill="1" applyBorder="1" applyAlignment="1">
      <alignment horizontal="center" vertical="center"/>
    </xf>
    <xf numFmtId="172" fontId="2" fillId="4" borderId="14" xfId="0" applyNumberFormat="1" applyFont="1" applyFill="1" applyBorder="1" applyAlignment="1">
      <alignment horizontal="center" vertical="center"/>
    </xf>
    <xf numFmtId="172" fontId="2" fillId="4" borderId="15" xfId="0" applyNumberFormat="1" applyFont="1" applyFill="1" applyBorder="1" applyAlignment="1">
      <alignment horizontal="center" vertical="center"/>
    </xf>
    <xf numFmtId="2" fontId="2" fillId="0" borderId="40" xfId="0" applyNumberFormat="1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172" fontId="2" fillId="0" borderId="17" xfId="0" applyNumberFormat="1" applyFont="1" applyBorder="1" applyAlignment="1">
      <alignment vertical="center"/>
    </xf>
    <xf numFmtId="172" fontId="2" fillId="0" borderId="0" xfId="0" applyNumberFormat="1" applyFont="1" applyAlignment="1">
      <alignment vertical="center"/>
    </xf>
    <xf numFmtId="172" fontId="2" fillId="0" borderId="13" xfId="0" applyNumberFormat="1" applyFont="1" applyBorder="1" applyAlignment="1">
      <alignment vertical="center"/>
    </xf>
    <xf numFmtId="172" fontId="2" fillId="0" borderId="15" xfId="0" applyNumberFormat="1" applyFont="1" applyBorder="1" applyAlignment="1">
      <alignment vertical="center"/>
    </xf>
    <xf numFmtId="172" fontId="2" fillId="6" borderId="13" xfId="0" applyNumberFormat="1" applyFont="1" applyFill="1" applyBorder="1" applyAlignment="1">
      <alignment vertical="center"/>
    </xf>
    <xf numFmtId="172" fontId="2" fillId="6" borderId="15" xfId="0" applyNumberFormat="1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172" fontId="2" fillId="0" borderId="10" xfId="0" applyNumberFormat="1" applyFont="1" applyFill="1" applyBorder="1" applyAlignment="1">
      <alignment vertical="center"/>
    </xf>
    <xf numFmtId="172" fontId="2" fillId="0" borderId="43" xfId="0" applyNumberFormat="1" applyFont="1" applyFill="1" applyBorder="1" applyAlignment="1">
      <alignment vertical="center"/>
    </xf>
    <xf numFmtId="172" fontId="2" fillId="0" borderId="9" xfId="0" applyNumberFormat="1" applyFont="1" applyFill="1" applyBorder="1" applyAlignment="1">
      <alignment vertical="center"/>
    </xf>
    <xf numFmtId="172" fontId="2" fillId="0" borderId="20" xfId="0" applyNumberFormat="1" applyFont="1" applyFill="1" applyBorder="1" applyAlignment="1">
      <alignment vertical="center"/>
    </xf>
    <xf numFmtId="2" fontId="2" fillId="0" borderId="42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2" fontId="2" fillId="3" borderId="14" xfId="0" applyNumberFormat="1" applyFont="1" applyFill="1" applyBorder="1" applyAlignment="1">
      <alignment horizontal="center" vertical="center"/>
    </xf>
    <xf numFmtId="172" fontId="4" fillId="0" borderId="0" xfId="0" applyNumberFormat="1" applyFont="1" applyBorder="1" applyAlignment="1">
      <alignment vertical="center"/>
    </xf>
    <xf numFmtId="172" fontId="5" fillId="0" borderId="0" xfId="0" applyNumberFormat="1" applyFont="1" applyBorder="1" applyAlignment="1">
      <alignment vertical="center"/>
    </xf>
    <xf numFmtId="172" fontId="6" fillId="0" borderId="0" xfId="0" applyNumberFormat="1" applyFont="1" applyBorder="1" applyAlignment="1">
      <alignment vertical="center"/>
    </xf>
    <xf numFmtId="172" fontId="2" fillId="3" borderId="28" xfId="0" applyNumberFormat="1" applyFont="1" applyFill="1" applyBorder="1" applyAlignment="1">
      <alignment vertical="center"/>
    </xf>
    <xf numFmtId="2" fontId="2" fillId="5" borderId="43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2" fontId="2" fillId="2" borderId="43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172" fontId="2" fillId="5" borderId="14" xfId="0" applyNumberFormat="1" applyFont="1" applyFill="1" applyBorder="1" applyAlignment="1" applyProtection="1">
      <alignment horizontal="center" vertical="center"/>
      <protection locked="0"/>
    </xf>
    <xf numFmtId="172" fontId="2" fillId="0" borderId="14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75" fontId="2" fillId="0" borderId="0" xfId="0" applyNumberFormat="1" applyFont="1" applyFill="1" applyBorder="1" applyAlignment="1" applyProtection="1">
      <alignment horizontal="center" vertical="center"/>
    </xf>
    <xf numFmtId="0" fontId="2" fillId="0" borderId="14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Protection="1"/>
    <xf numFmtId="0" fontId="2" fillId="0" borderId="14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center"/>
    </xf>
    <xf numFmtId="172" fontId="2" fillId="5" borderId="14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4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175" fontId="2" fillId="2" borderId="0" xfId="0" applyNumberFormat="1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 wrapText="1"/>
    </xf>
    <xf numFmtId="2" fontId="2" fillId="9" borderId="36" xfId="0" applyNumberFormat="1" applyFont="1" applyFill="1" applyBorder="1" applyAlignment="1" applyProtection="1">
      <alignment horizontal="center" vertical="center"/>
      <protection locked="0"/>
    </xf>
    <xf numFmtId="2" fontId="2" fillId="9" borderId="40" xfId="0" applyNumberFormat="1" applyFont="1" applyFill="1" applyBorder="1" applyAlignment="1" applyProtection="1">
      <alignment horizontal="center" vertical="center"/>
      <protection locked="0"/>
    </xf>
    <xf numFmtId="2" fontId="2" fillId="9" borderId="14" xfId="0" applyNumberFormat="1" applyFont="1" applyFill="1" applyBorder="1" applyAlignment="1" applyProtection="1">
      <alignment horizontal="center" vertical="center"/>
      <protection locked="0"/>
    </xf>
    <xf numFmtId="2" fontId="2" fillId="9" borderId="46" xfId="0" applyNumberFormat="1" applyFont="1" applyFill="1" applyBorder="1" applyAlignment="1" applyProtection="1">
      <alignment horizontal="center" vertical="center"/>
      <protection locked="0"/>
    </xf>
    <xf numFmtId="2" fontId="2" fillId="9" borderId="47" xfId="0" applyNumberFormat="1" applyFont="1" applyFill="1" applyBorder="1" applyAlignment="1" applyProtection="1">
      <alignment horizontal="center" vertical="center"/>
      <protection locked="0"/>
    </xf>
    <xf numFmtId="2" fontId="2" fillId="9" borderId="48" xfId="0" applyNumberFormat="1" applyFont="1" applyFill="1" applyBorder="1" applyAlignment="1" applyProtection="1">
      <alignment horizontal="center" vertical="center"/>
      <protection locked="0"/>
    </xf>
    <xf numFmtId="172" fontId="2" fillId="9" borderId="48" xfId="0" applyNumberFormat="1" applyFont="1" applyFill="1" applyBorder="1" applyAlignment="1" applyProtection="1">
      <alignment horizontal="center" vertical="center"/>
      <protection locked="0"/>
    </xf>
    <xf numFmtId="172" fontId="2" fillId="5" borderId="13" xfId="0" applyNumberFormat="1" applyFont="1" applyFill="1" applyBorder="1" applyAlignment="1" applyProtection="1">
      <alignment horizontal="center" vertical="center"/>
      <protection locked="0"/>
    </xf>
    <xf numFmtId="172" fontId="2" fillId="5" borderId="15" xfId="0" applyNumberFormat="1" applyFont="1" applyFill="1" applyBorder="1" applyAlignment="1" applyProtection="1">
      <alignment horizontal="center" vertical="center"/>
      <protection locked="0"/>
    </xf>
    <xf numFmtId="172" fontId="2" fillId="5" borderId="49" xfId="0" applyNumberFormat="1" applyFont="1" applyFill="1" applyBorder="1" applyAlignment="1" applyProtection="1">
      <alignment horizontal="center" vertical="center"/>
      <protection locked="0"/>
    </xf>
    <xf numFmtId="172" fontId="2" fillId="5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40" xfId="0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horizontal="center" vertical="center"/>
    </xf>
    <xf numFmtId="2" fontId="2" fillId="8" borderId="2" xfId="0" applyNumberFormat="1" applyFont="1" applyFill="1" applyBorder="1" applyAlignment="1" applyProtection="1">
      <alignment horizontal="center" vertical="center"/>
    </xf>
    <xf numFmtId="2" fontId="2" fillId="8" borderId="54" xfId="0" applyNumberFormat="1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2" fontId="2" fillId="8" borderId="14" xfId="0" applyNumberFormat="1" applyFont="1" applyFill="1" applyBorder="1" applyAlignment="1" applyProtection="1">
      <alignment horizontal="center" vertical="center"/>
    </xf>
    <xf numFmtId="2" fontId="2" fillId="8" borderId="52" xfId="0" applyNumberFormat="1" applyFont="1" applyFill="1" applyBorder="1" applyAlignment="1" applyProtection="1">
      <alignment horizontal="center" vertical="center"/>
    </xf>
    <xf numFmtId="0" fontId="2" fillId="0" borderId="55" xfId="0" applyFont="1" applyFill="1" applyBorder="1" applyAlignment="1" applyProtection="1">
      <alignment horizontal="center" vertical="center"/>
    </xf>
    <xf numFmtId="2" fontId="2" fillId="8" borderId="48" xfId="0" applyNumberFormat="1" applyFont="1" applyFill="1" applyBorder="1" applyAlignment="1" applyProtection="1">
      <alignment horizontal="center" vertical="center"/>
    </xf>
    <xf numFmtId="2" fontId="2" fillId="8" borderId="56" xfId="0" applyNumberFormat="1" applyFont="1" applyFill="1" applyBorder="1" applyAlignment="1" applyProtection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</xf>
    <xf numFmtId="173" fontId="2" fillId="10" borderId="57" xfId="0" applyNumberFormat="1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 wrapText="1"/>
    </xf>
    <xf numFmtId="2" fontId="2" fillId="3" borderId="51" xfId="0" applyNumberFormat="1" applyFont="1" applyFill="1" applyBorder="1" applyAlignment="1" applyProtection="1">
      <alignment horizontal="center" vertical="center" wrapText="1"/>
    </xf>
    <xf numFmtId="2" fontId="2" fillId="3" borderId="14" xfId="0" applyNumberFormat="1" applyFont="1" applyFill="1" applyBorder="1" applyAlignment="1" applyProtection="1">
      <alignment horizontal="center" vertical="center" wrapText="1"/>
    </xf>
    <xf numFmtId="2" fontId="2" fillId="3" borderId="52" xfId="0" applyNumberFormat="1" applyFont="1" applyFill="1" applyBorder="1" applyAlignment="1" applyProtection="1">
      <alignment horizontal="center" vertical="center" wrapText="1"/>
    </xf>
    <xf numFmtId="0" fontId="2" fillId="0" borderId="58" xfId="0" applyFont="1" applyFill="1" applyBorder="1" applyAlignment="1" applyProtection="1">
      <alignment horizontal="center" vertical="center"/>
    </xf>
    <xf numFmtId="172" fontId="2" fillId="0" borderId="33" xfId="0" applyNumberFormat="1" applyFont="1" applyFill="1" applyBorder="1" applyAlignment="1" applyProtection="1">
      <alignment horizontal="center" vertical="center"/>
    </xf>
    <xf numFmtId="172" fontId="2" fillId="0" borderId="2" xfId="0" applyNumberFormat="1" applyFont="1" applyFill="1" applyBorder="1" applyAlignment="1" applyProtection="1">
      <alignment horizontal="center" vertical="center"/>
    </xf>
    <xf numFmtId="172" fontId="2" fillId="0" borderId="3" xfId="0" applyNumberFormat="1" applyFont="1" applyFill="1" applyBorder="1" applyAlignment="1" applyProtection="1">
      <alignment horizontal="center" vertical="center"/>
    </xf>
    <xf numFmtId="0" fontId="2" fillId="10" borderId="59" xfId="0" applyFont="1" applyFill="1" applyBorder="1" applyAlignment="1" applyProtection="1">
      <alignment vertical="center" wrapText="1"/>
    </xf>
    <xf numFmtId="0" fontId="2" fillId="0" borderId="60" xfId="0" applyFont="1" applyFill="1" applyBorder="1" applyAlignment="1" applyProtection="1">
      <alignment horizontal="center" vertical="center"/>
    </xf>
    <xf numFmtId="172" fontId="2" fillId="10" borderId="61" xfId="0" applyNumberFormat="1" applyFont="1" applyFill="1" applyBorder="1" applyAlignment="1" applyProtection="1">
      <alignment horizontal="center" vertical="center"/>
    </xf>
    <xf numFmtId="2" fontId="2" fillId="3" borderId="62" xfId="0" applyNumberFormat="1" applyFont="1" applyFill="1" applyBorder="1" applyAlignment="1" applyProtection="1">
      <alignment horizontal="center" vertical="center" wrapText="1"/>
    </xf>
    <xf numFmtId="2" fontId="2" fillId="3" borderId="48" xfId="0" applyNumberFormat="1" applyFont="1" applyFill="1" applyBorder="1" applyAlignment="1" applyProtection="1">
      <alignment horizontal="center" vertical="center" wrapText="1"/>
    </xf>
    <xf numFmtId="2" fontId="2" fillId="3" borderId="5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2" fillId="0" borderId="63" xfId="0" applyFont="1" applyFill="1" applyBorder="1" applyAlignment="1" applyProtection="1">
      <alignment horizontal="center" vertical="center"/>
    </xf>
    <xf numFmtId="172" fontId="2" fillId="10" borderId="57" xfId="0" applyNumberFormat="1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172" fontId="2" fillId="11" borderId="62" xfId="0" applyNumberFormat="1" applyFont="1" applyFill="1" applyBorder="1" applyAlignment="1" applyProtection="1">
      <alignment horizontal="center" vertical="center"/>
      <protection locked="0"/>
    </xf>
    <xf numFmtId="172" fontId="2" fillId="11" borderId="48" xfId="0" applyNumberFormat="1" applyFont="1" applyFill="1" applyBorder="1" applyAlignment="1" applyProtection="1">
      <alignment horizontal="center" vertical="center"/>
      <protection locked="0"/>
    </xf>
    <xf numFmtId="172" fontId="2" fillId="11" borderId="64" xfId="0" applyNumberFormat="1" applyFont="1" applyFill="1" applyBorder="1" applyAlignment="1" applyProtection="1">
      <alignment horizontal="center" vertical="center"/>
      <protection locked="0"/>
    </xf>
    <xf numFmtId="0" fontId="2" fillId="12" borderId="65" xfId="0" applyFont="1" applyFill="1" applyBorder="1" applyAlignment="1" applyProtection="1">
      <alignment horizontal="center" vertical="center"/>
      <protection locked="0"/>
    </xf>
    <xf numFmtId="0" fontId="2" fillId="12" borderId="66" xfId="0" applyFont="1" applyFill="1" applyBorder="1" applyAlignment="1" applyProtection="1">
      <alignment horizontal="center" vertical="center"/>
      <protection locked="0"/>
    </xf>
    <xf numFmtId="2" fontId="2" fillId="13" borderId="48" xfId="0" applyNumberFormat="1" applyFont="1" applyFill="1" applyBorder="1" applyAlignment="1" applyProtection="1">
      <alignment horizontal="center" vertical="center"/>
    </xf>
    <xf numFmtId="2" fontId="2" fillId="13" borderId="56" xfId="0" applyNumberFormat="1" applyFont="1" applyFill="1" applyBorder="1" applyAlignment="1" applyProtection="1">
      <alignment horizontal="center" vertical="center"/>
    </xf>
    <xf numFmtId="1" fontId="2" fillId="14" borderId="14" xfId="0" applyNumberFormat="1" applyFont="1" applyFill="1" applyBorder="1" applyAlignment="1" applyProtection="1">
      <alignment horizontal="center" vertical="center"/>
    </xf>
    <xf numFmtId="1" fontId="2" fillId="14" borderId="9" xfId="0" applyNumberFormat="1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</xf>
    <xf numFmtId="176" fontId="2" fillId="0" borderId="0" xfId="0" applyNumberFormat="1" applyFont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7" xfId="0" applyFont="1" applyFill="1" applyBorder="1" applyAlignment="1" applyProtection="1">
      <alignment horizontal="center" vertical="center"/>
    </xf>
    <xf numFmtId="0" fontId="2" fillId="0" borderId="68" xfId="0" applyFont="1" applyFill="1" applyBorder="1" applyAlignment="1" applyProtection="1">
      <alignment horizontal="center" vertical="center"/>
    </xf>
    <xf numFmtId="2" fontId="2" fillId="9" borderId="69" xfId="0" applyNumberFormat="1" applyFont="1" applyFill="1" applyBorder="1" applyAlignment="1" applyProtection="1">
      <alignment horizontal="center" vertical="center"/>
      <protection locked="0"/>
    </xf>
    <xf numFmtId="2" fontId="2" fillId="9" borderId="70" xfId="0" applyNumberFormat="1" applyFont="1" applyFill="1" applyBorder="1" applyAlignment="1" applyProtection="1">
      <alignment horizontal="center" vertical="center"/>
      <protection locked="0"/>
    </xf>
    <xf numFmtId="2" fontId="2" fillId="9" borderId="71" xfId="0" applyNumberFormat="1" applyFont="1" applyFill="1" applyBorder="1" applyAlignment="1" applyProtection="1">
      <alignment horizontal="center" vertical="center"/>
      <protection locked="0"/>
    </xf>
    <xf numFmtId="2" fontId="14" fillId="15" borderId="70" xfId="0" applyNumberFormat="1" applyFont="1" applyFill="1" applyBorder="1" applyAlignment="1" applyProtection="1">
      <alignment horizontal="center" vertical="center"/>
      <protection locked="0"/>
    </xf>
    <xf numFmtId="2" fontId="14" fillId="15" borderId="40" xfId="0" applyNumberFormat="1" applyFont="1" applyFill="1" applyBorder="1" applyAlignment="1" applyProtection="1">
      <alignment horizontal="center" vertical="center"/>
      <protection locked="0"/>
    </xf>
    <xf numFmtId="2" fontId="14" fillId="15" borderId="47" xfId="0" applyNumberFormat="1" applyFont="1" applyFill="1" applyBorder="1" applyAlignment="1" applyProtection="1">
      <alignment horizontal="center" vertical="center"/>
      <protection locked="0"/>
    </xf>
    <xf numFmtId="0" fontId="2" fillId="0" borderId="72" xfId="0" applyFont="1" applyFill="1" applyBorder="1" applyAlignment="1" applyProtection="1">
      <alignment horizontal="center" vertical="center"/>
    </xf>
    <xf numFmtId="1" fontId="2" fillId="14" borderId="71" xfId="0" applyNumberFormat="1" applyFont="1" applyFill="1" applyBorder="1" applyAlignment="1" applyProtection="1">
      <alignment horizontal="center" vertical="center"/>
    </xf>
    <xf numFmtId="1" fontId="2" fillId="14" borderId="73" xfId="0" applyNumberFormat="1" applyFont="1" applyFill="1" applyBorder="1" applyAlignment="1" applyProtection="1">
      <alignment horizontal="center" vertical="center"/>
    </xf>
    <xf numFmtId="1" fontId="2" fillId="14" borderId="52" xfId="0" applyNumberFormat="1" applyFont="1" applyFill="1" applyBorder="1" applyAlignment="1" applyProtection="1">
      <alignment horizontal="center" vertical="center"/>
    </xf>
    <xf numFmtId="1" fontId="2" fillId="14" borderId="74" xfId="0" applyNumberFormat="1" applyFont="1" applyFill="1" applyBorder="1" applyAlignment="1" applyProtection="1">
      <alignment horizontal="center" vertical="center"/>
    </xf>
    <xf numFmtId="0" fontId="2" fillId="0" borderId="75" xfId="0" applyFont="1" applyFill="1" applyBorder="1" applyAlignment="1" applyProtection="1">
      <alignment horizontal="center" vertical="center"/>
    </xf>
    <xf numFmtId="2" fontId="2" fillId="9" borderId="17" xfId="0" applyNumberFormat="1" applyFont="1" applyFill="1" applyBorder="1" applyAlignment="1" applyProtection="1">
      <alignment horizontal="center" vertical="center"/>
      <protection locked="0"/>
    </xf>
    <xf numFmtId="2" fontId="2" fillId="9" borderId="16" xfId="0" applyNumberFormat="1" applyFont="1" applyFill="1" applyBorder="1" applyAlignment="1" applyProtection="1">
      <alignment horizontal="center" vertical="center"/>
      <protection locked="0"/>
    </xf>
    <xf numFmtId="2" fontId="2" fillId="9" borderId="5" xfId="0" applyNumberFormat="1" applyFont="1" applyFill="1" applyBorder="1" applyAlignment="1" applyProtection="1">
      <alignment horizontal="center" vertical="center"/>
      <protection locked="0"/>
    </xf>
    <xf numFmtId="2" fontId="2" fillId="8" borderId="5" xfId="0" applyNumberFormat="1" applyFont="1" applyFill="1" applyBorder="1" applyAlignment="1" applyProtection="1">
      <alignment horizontal="center" vertical="center"/>
    </xf>
    <xf numFmtId="2" fontId="2" fillId="8" borderId="67" xfId="0" applyNumberFormat="1" applyFont="1" applyFill="1" applyBorder="1" applyAlignment="1" applyProtection="1">
      <alignment horizontal="center" vertical="center"/>
    </xf>
    <xf numFmtId="0" fontId="2" fillId="0" borderId="76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1" fontId="2" fillId="14" borderId="77" xfId="0" applyNumberFormat="1" applyFont="1" applyFill="1" applyBorder="1" applyAlignment="1" applyProtection="1">
      <alignment horizontal="center" vertical="center"/>
    </xf>
    <xf numFmtId="1" fontId="2" fillId="14" borderId="51" xfId="0" applyNumberFormat="1" applyFont="1" applyFill="1" applyBorder="1" applyAlignment="1" applyProtection="1">
      <alignment horizontal="center" vertical="center"/>
    </xf>
    <xf numFmtId="1" fontId="2" fillId="14" borderId="78" xfId="0" applyNumberFormat="1" applyFont="1" applyFill="1" applyBorder="1" applyAlignment="1" applyProtection="1">
      <alignment horizontal="center" vertical="center"/>
    </xf>
    <xf numFmtId="0" fontId="2" fillId="12" borderId="79" xfId="0" applyFont="1" applyFill="1" applyBorder="1" applyAlignment="1" applyProtection="1">
      <alignment horizontal="center" vertical="center"/>
      <protection locked="0"/>
    </xf>
    <xf numFmtId="2" fontId="2" fillId="13" borderId="62" xfId="0" applyNumberFormat="1" applyFont="1" applyFill="1" applyBorder="1" applyAlignment="1" applyProtection="1">
      <alignment horizontal="center" vertical="center"/>
    </xf>
    <xf numFmtId="2" fontId="2" fillId="8" borderId="80" xfId="0" applyNumberFormat="1" applyFont="1" applyFill="1" applyBorder="1" applyAlignment="1" applyProtection="1">
      <alignment horizontal="center" vertical="center"/>
    </xf>
    <xf numFmtId="2" fontId="2" fillId="8" borderId="51" xfId="0" applyNumberFormat="1" applyFont="1" applyFill="1" applyBorder="1" applyAlignment="1" applyProtection="1">
      <alignment horizontal="center" vertical="center"/>
    </xf>
    <xf numFmtId="2" fontId="2" fillId="8" borderId="72" xfId="0" applyNumberFormat="1" applyFont="1" applyFill="1" applyBorder="1" applyAlignment="1" applyProtection="1">
      <alignment horizontal="center" vertical="center"/>
    </xf>
    <xf numFmtId="2" fontId="2" fillId="8" borderId="62" xfId="0" applyNumberFormat="1" applyFont="1" applyFill="1" applyBorder="1" applyAlignment="1" applyProtection="1">
      <alignment horizontal="center" vertical="center"/>
    </xf>
    <xf numFmtId="0" fontId="2" fillId="16" borderId="0" xfId="0" applyFont="1" applyFill="1" applyAlignment="1" applyProtection="1">
      <alignment horizontal="center" vertical="center"/>
    </xf>
    <xf numFmtId="0" fontId="2" fillId="16" borderId="0" xfId="0" applyFont="1" applyFill="1" applyBorder="1" applyAlignment="1" applyProtection="1">
      <alignment horizontal="center" vertical="center"/>
    </xf>
    <xf numFmtId="0" fontId="2" fillId="16" borderId="0" xfId="0" applyFont="1" applyFill="1" applyAlignment="1" applyProtection="1">
      <alignment horizontal="center" vertical="center" wrapText="1"/>
    </xf>
    <xf numFmtId="0" fontId="2" fillId="16" borderId="0" xfId="0" applyFont="1" applyFill="1" applyBorder="1" applyAlignment="1" applyProtection="1">
      <alignment horizontal="center" vertical="center" wrapText="1"/>
    </xf>
    <xf numFmtId="0" fontId="2" fillId="16" borderId="40" xfId="0" applyFont="1" applyFill="1" applyBorder="1" applyAlignment="1" applyProtection="1">
      <alignment horizontal="center" vertical="center"/>
    </xf>
    <xf numFmtId="0" fontId="2" fillId="16" borderId="16" xfId="0" applyFont="1" applyFill="1" applyBorder="1" applyAlignment="1" applyProtection="1">
      <alignment horizontal="center" vertical="center"/>
    </xf>
    <xf numFmtId="172" fontId="2" fillId="16" borderId="0" xfId="0" applyNumberFormat="1" applyFont="1" applyFill="1" applyBorder="1" applyAlignment="1" applyProtection="1">
      <alignment horizontal="center" vertical="center"/>
    </xf>
    <xf numFmtId="0" fontId="2" fillId="16" borderId="0" xfId="0" applyFont="1" applyFill="1" applyBorder="1" applyAlignment="1" applyProtection="1">
      <alignment vertical="center"/>
    </xf>
    <xf numFmtId="173" fontId="2" fillId="16" borderId="0" xfId="0" applyNumberFormat="1" applyFont="1" applyFill="1" applyBorder="1" applyAlignment="1" applyProtection="1">
      <alignment horizontal="center" vertical="center"/>
    </xf>
    <xf numFmtId="0" fontId="14" fillId="16" borderId="0" xfId="0" applyFont="1" applyFill="1" applyBorder="1" applyAlignment="1" applyProtection="1">
      <alignment vertical="center"/>
    </xf>
    <xf numFmtId="2" fontId="2" fillId="16" borderId="0" xfId="0" applyNumberFormat="1" applyFont="1" applyFill="1" applyAlignment="1" applyProtection="1">
      <alignment horizontal="center" vertical="center"/>
    </xf>
    <xf numFmtId="0" fontId="19" fillId="17" borderId="0" xfId="0" applyFont="1" applyFill="1" applyBorder="1" applyAlignment="1" applyProtection="1">
      <alignment horizontal="center" vertical="center"/>
    </xf>
    <xf numFmtId="49" fontId="19" fillId="17" borderId="0" xfId="0" applyNumberFormat="1" applyFont="1" applyFill="1" applyBorder="1" applyAlignment="1" applyProtection="1">
      <alignment horizontal="center" vertical="center"/>
    </xf>
    <xf numFmtId="2" fontId="14" fillId="16" borderId="81" xfId="0" applyNumberFormat="1" applyFont="1" applyFill="1" applyBorder="1" applyAlignment="1" applyProtection="1">
      <alignment horizontal="center" vertical="center"/>
    </xf>
    <xf numFmtId="172" fontId="2" fillId="16" borderId="36" xfId="0" applyNumberFormat="1" applyFont="1" applyFill="1" applyBorder="1" applyAlignment="1" applyProtection="1">
      <alignment horizontal="center" vertical="center"/>
    </xf>
    <xf numFmtId="172" fontId="2" fillId="16" borderId="14" xfId="0" applyNumberFormat="1" applyFont="1" applyFill="1" applyBorder="1" applyAlignment="1" applyProtection="1">
      <alignment horizontal="center" vertical="center"/>
    </xf>
    <xf numFmtId="172" fontId="2" fillId="16" borderId="52" xfId="0" applyNumberFormat="1" applyFont="1" applyFill="1" applyBorder="1" applyAlignment="1" applyProtection="1">
      <alignment horizontal="center" vertical="center"/>
    </xf>
    <xf numFmtId="172" fontId="2" fillId="16" borderId="0" xfId="0" applyNumberFormat="1" applyFont="1" applyFill="1" applyAlignment="1" applyProtection="1">
      <alignment horizontal="center" vertical="center"/>
    </xf>
    <xf numFmtId="172" fontId="2" fillId="16" borderId="51" xfId="0" applyNumberFormat="1" applyFont="1" applyFill="1" applyBorder="1" applyAlignment="1" applyProtection="1">
      <alignment horizontal="center" vertical="center"/>
    </xf>
    <xf numFmtId="172" fontId="2" fillId="16" borderId="46" xfId="0" applyNumberFormat="1" applyFont="1" applyFill="1" applyBorder="1" applyAlignment="1" applyProtection="1">
      <alignment horizontal="center" vertical="center"/>
    </xf>
    <xf numFmtId="172" fontId="2" fillId="16" borderId="48" xfId="0" applyNumberFormat="1" applyFont="1" applyFill="1" applyBorder="1" applyAlignment="1" applyProtection="1">
      <alignment horizontal="center" vertical="center"/>
    </xf>
    <xf numFmtId="172" fontId="2" fillId="16" borderId="56" xfId="0" applyNumberFormat="1" applyFont="1" applyFill="1" applyBorder="1" applyAlignment="1" applyProtection="1">
      <alignment horizontal="center" vertical="center"/>
    </xf>
    <xf numFmtId="172" fontId="2" fillId="16" borderId="62" xfId="0" applyNumberFormat="1" applyFont="1" applyFill="1" applyBorder="1" applyAlignment="1" applyProtection="1">
      <alignment horizontal="center" vertical="center"/>
    </xf>
    <xf numFmtId="0" fontId="2" fillId="16" borderId="9" xfId="0" applyFont="1" applyFill="1" applyBorder="1" applyAlignment="1" applyProtection="1">
      <alignment horizontal="center" vertical="center" wrapText="1"/>
    </xf>
    <xf numFmtId="0" fontId="2" fillId="16" borderId="74" xfId="0" applyFont="1" applyFill="1" applyBorder="1" applyAlignment="1" applyProtection="1">
      <alignment horizontal="center" vertical="center" wrapText="1"/>
    </xf>
    <xf numFmtId="2" fontId="2" fillId="16" borderId="78" xfId="0" applyNumberFormat="1" applyFont="1" applyFill="1" applyBorder="1" applyAlignment="1" applyProtection="1">
      <alignment horizontal="center" vertical="center" wrapText="1"/>
    </xf>
    <xf numFmtId="2" fontId="2" fillId="16" borderId="9" xfId="0" applyNumberFormat="1" applyFont="1" applyFill="1" applyBorder="1" applyAlignment="1" applyProtection="1">
      <alignment horizontal="center" vertical="center" wrapText="1"/>
    </xf>
    <xf numFmtId="2" fontId="2" fillId="16" borderId="74" xfId="0" applyNumberFormat="1" applyFont="1" applyFill="1" applyBorder="1" applyAlignment="1" applyProtection="1">
      <alignment horizontal="center" vertical="center" wrapText="1"/>
    </xf>
    <xf numFmtId="172" fontId="2" fillId="16" borderId="23" xfId="0" applyNumberFormat="1" applyFont="1" applyFill="1" applyBorder="1" applyAlignment="1" applyProtection="1">
      <alignment horizontal="center" vertical="center"/>
    </xf>
    <xf numFmtId="172" fontId="2" fillId="16" borderId="38" xfId="0" applyNumberFormat="1" applyFont="1" applyFill="1" applyBorder="1" applyAlignment="1" applyProtection="1">
      <alignment horizontal="center" vertical="center"/>
    </xf>
    <xf numFmtId="172" fontId="2" fillId="16" borderId="82" xfId="0" applyNumberFormat="1" applyFont="1" applyFill="1" applyBorder="1" applyAlignment="1" applyProtection="1">
      <alignment horizontal="center" vertical="center"/>
    </xf>
    <xf numFmtId="0" fontId="2" fillId="16" borderId="26" xfId="0" applyFont="1" applyFill="1" applyBorder="1" applyAlignment="1" applyProtection="1">
      <alignment horizontal="center" vertical="center" wrapText="1"/>
    </xf>
    <xf numFmtId="0" fontId="2" fillId="16" borderId="0" xfId="0" applyFont="1" applyFill="1" applyAlignment="1" applyProtection="1">
      <alignment vertical="center"/>
    </xf>
    <xf numFmtId="0" fontId="2" fillId="16" borderId="0" xfId="0" applyFont="1" applyFill="1" applyBorder="1" applyAlignment="1" applyProtection="1">
      <alignment horizontal="left" vertical="center"/>
    </xf>
    <xf numFmtId="0" fontId="2" fillId="0" borderId="85" xfId="0" applyFont="1" applyFill="1" applyBorder="1" applyAlignment="1" applyProtection="1">
      <alignment horizontal="center" vertical="center" wrapText="1"/>
    </xf>
    <xf numFmtId="0" fontId="2" fillId="0" borderId="81" xfId="0" applyFont="1" applyFill="1" applyBorder="1" applyAlignment="1" applyProtection="1">
      <alignment horizontal="center" vertical="center" wrapText="1"/>
    </xf>
    <xf numFmtId="0" fontId="2" fillId="0" borderId="86" xfId="0" applyFont="1" applyFill="1" applyBorder="1" applyAlignment="1" applyProtection="1">
      <alignment horizontal="center" vertical="center" wrapText="1"/>
    </xf>
    <xf numFmtId="0" fontId="2" fillId="0" borderId="9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93" xfId="0" applyFont="1" applyFill="1" applyBorder="1" applyAlignment="1" applyProtection="1">
      <alignment horizontal="center" vertical="center" wrapText="1"/>
    </xf>
    <xf numFmtId="0" fontId="2" fillId="0" borderId="109" xfId="0" applyFont="1" applyFill="1" applyBorder="1" applyAlignment="1" applyProtection="1">
      <alignment horizontal="center" vertical="center" wrapText="1"/>
    </xf>
    <xf numFmtId="0" fontId="2" fillId="0" borderId="103" xfId="0" applyFont="1" applyFill="1" applyBorder="1" applyAlignment="1" applyProtection="1">
      <alignment horizontal="center" vertical="center" wrapText="1"/>
    </xf>
    <xf numFmtId="0" fontId="2" fillId="0" borderId="110" xfId="0" applyFont="1" applyFill="1" applyBorder="1" applyAlignment="1" applyProtection="1">
      <alignment horizontal="center" vertical="center" wrapText="1"/>
    </xf>
    <xf numFmtId="0" fontId="2" fillId="16" borderId="0" xfId="0" applyFont="1" applyFill="1" applyBorder="1" applyAlignment="1" applyProtection="1">
      <alignment horizontal="center" vertical="center"/>
    </xf>
    <xf numFmtId="0" fontId="2" fillId="0" borderId="64" xfId="0" applyFont="1" applyFill="1" applyBorder="1" applyAlignment="1" applyProtection="1">
      <alignment horizontal="center" vertical="center"/>
    </xf>
    <xf numFmtId="0" fontId="2" fillId="0" borderId="47" xfId="0" applyFont="1" applyFill="1" applyBorder="1" applyAlignment="1" applyProtection="1">
      <alignment horizontal="center" vertical="center"/>
    </xf>
    <xf numFmtId="0" fontId="2" fillId="0" borderId="76" xfId="0" applyFont="1" applyFill="1" applyBorder="1" applyAlignment="1" applyProtection="1">
      <alignment horizontal="center" vertical="center"/>
    </xf>
    <xf numFmtId="0" fontId="2" fillId="0" borderId="70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40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0" fillId="0" borderId="81" xfId="0" applyBorder="1" applyProtection="1"/>
    <xf numFmtId="0" fontId="0" fillId="0" borderId="111" xfId="0" applyBorder="1" applyProtection="1"/>
    <xf numFmtId="0" fontId="0" fillId="0" borderId="0" xfId="0" applyBorder="1" applyProtection="1"/>
    <xf numFmtId="0" fontId="0" fillId="0" borderId="19" xfId="0" applyBorder="1" applyProtection="1"/>
    <xf numFmtId="0" fontId="0" fillId="0" borderId="112" xfId="0" applyBorder="1" applyProtection="1"/>
    <xf numFmtId="0" fontId="0" fillId="0" borderId="104" xfId="0" applyBorder="1" applyProtection="1"/>
    <xf numFmtId="0" fontId="2" fillId="0" borderId="103" xfId="0" applyFont="1" applyFill="1" applyBorder="1" applyAlignment="1" applyProtection="1">
      <alignment horizontal="right" vertical="center" wrapText="1"/>
    </xf>
    <xf numFmtId="0" fontId="2" fillId="16" borderId="17" xfId="0" applyFont="1" applyFill="1" applyBorder="1" applyAlignment="1" applyProtection="1">
      <alignment horizontal="center" vertical="center" wrapText="1"/>
    </xf>
    <xf numFmtId="0" fontId="2" fillId="16" borderId="104" xfId="0" applyFont="1" applyFill="1" applyBorder="1" applyAlignment="1" applyProtection="1">
      <alignment horizontal="center" vertical="center" wrapText="1"/>
    </xf>
    <xf numFmtId="0" fontId="15" fillId="10" borderId="105" xfId="0" applyFont="1" applyFill="1" applyBorder="1" applyAlignment="1" applyProtection="1">
      <alignment horizontal="center" vertical="center"/>
    </xf>
    <xf numFmtId="0" fontId="15" fillId="10" borderId="106" xfId="0" applyFont="1" applyFill="1" applyBorder="1" applyAlignment="1" applyProtection="1">
      <alignment horizontal="center" vertical="center"/>
    </xf>
    <xf numFmtId="2" fontId="2" fillId="3" borderId="5" xfId="0" applyNumberFormat="1" applyFont="1" applyFill="1" applyBorder="1" applyAlignment="1" applyProtection="1">
      <alignment horizontal="center" vertical="center" wrapText="1"/>
    </xf>
    <xf numFmtId="2" fontId="2" fillId="3" borderId="38" xfId="0" applyNumberFormat="1" applyFont="1" applyFill="1" applyBorder="1" applyAlignment="1" applyProtection="1">
      <alignment horizontal="center" vertical="center" wrapText="1"/>
    </xf>
    <xf numFmtId="0" fontId="2" fillId="16" borderId="70" xfId="0" applyFont="1" applyFill="1" applyBorder="1" applyAlignment="1" applyProtection="1">
      <alignment horizontal="center" vertical="center" wrapText="1"/>
    </xf>
    <xf numFmtId="0" fontId="2" fillId="16" borderId="96" xfId="0" applyFont="1" applyFill="1" applyBorder="1" applyAlignment="1" applyProtection="1">
      <alignment horizontal="center" vertical="center" wrapText="1"/>
    </xf>
    <xf numFmtId="0" fontId="2" fillId="16" borderId="12" xfId="0" applyFont="1" applyFill="1" applyBorder="1" applyAlignment="1" applyProtection="1">
      <alignment horizontal="center" vertical="center" wrapText="1"/>
    </xf>
    <xf numFmtId="0" fontId="2" fillId="16" borderId="40" xfId="0" applyFont="1" applyFill="1" applyBorder="1" applyAlignment="1" applyProtection="1">
      <alignment horizontal="center" vertical="center" wrapText="1"/>
    </xf>
    <xf numFmtId="0" fontId="2" fillId="16" borderId="107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94" xfId="0" applyFont="1" applyFill="1" applyBorder="1" applyAlignment="1" applyProtection="1">
      <alignment horizontal="center" vertical="center" wrapText="1"/>
    </xf>
    <xf numFmtId="2" fontId="2" fillId="3" borderId="72" xfId="0" applyNumberFormat="1" applyFont="1" applyFill="1" applyBorder="1" applyAlignment="1" applyProtection="1">
      <alignment horizontal="center" vertical="center" wrapText="1"/>
    </xf>
    <xf numFmtId="2" fontId="2" fillId="3" borderId="108" xfId="0" applyNumberFormat="1" applyFont="1" applyFill="1" applyBorder="1" applyAlignment="1" applyProtection="1">
      <alignment horizontal="center" vertical="center" wrapText="1"/>
    </xf>
    <xf numFmtId="0" fontId="2" fillId="16" borderId="85" xfId="0" applyFont="1" applyFill="1" applyBorder="1" applyAlignment="1" applyProtection="1">
      <alignment horizontal="center" vertical="center" wrapText="1"/>
    </xf>
    <xf numFmtId="0" fontId="2" fillId="16" borderId="81" xfId="0" applyFont="1" applyFill="1" applyBorder="1" applyAlignment="1" applyProtection="1">
      <alignment horizontal="center" vertical="center" wrapText="1"/>
    </xf>
    <xf numFmtId="0" fontId="2" fillId="16" borderId="86" xfId="0" applyFont="1" applyFill="1" applyBorder="1" applyAlignment="1" applyProtection="1">
      <alignment horizontal="center" vertical="center" wrapText="1"/>
    </xf>
    <xf numFmtId="0" fontId="2" fillId="16" borderId="87" xfId="0" applyFont="1" applyFill="1" applyBorder="1" applyAlignment="1" applyProtection="1">
      <alignment horizontal="center" vertical="center" wrapText="1"/>
    </xf>
    <xf numFmtId="0" fontId="2" fillId="16" borderId="22" xfId="0" applyFont="1" applyFill="1" applyBorder="1" applyAlignment="1" applyProtection="1">
      <alignment horizontal="center" vertical="center" wrapText="1"/>
    </xf>
    <xf numFmtId="0" fontId="2" fillId="16" borderId="88" xfId="0" applyFont="1" applyFill="1" applyBorder="1" applyAlignment="1" applyProtection="1">
      <alignment horizontal="center" vertical="center" wrapText="1"/>
    </xf>
    <xf numFmtId="2" fontId="2" fillId="3" borderId="95" xfId="0" applyNumberFormat="1" applyFont="1" applyFill="1" applyBorder="1" applyAlignment="1" applyProtection="1">
      <alignment horizontal="center" vertical="center" wrapText="1"/>
    </xf>
    <xf numFmtId="2" fontId="2" fillId="3" borderId="70" xfId="0" applyNumberFormat="1" applyFont="1" applyFill="1" applyBorder="1" applyAlignment="1" applyProtection="1">
      <alignment horizontal="center" vertical="center" wrapText="1"/>
    </xf>
    <xf numFmtId="2" fontId="2" fillId="3" borderId="96" xfId="0" applyNumberFormat="1" applyFont="1" applyFill="1" applyBorder="1" applyAlignment="1" applyProtection="1">
      <alignment horizontal="center" vertical="center" wrapText="1"/>
    </xf>
    <xf numFmtId="0" fontId="16" fillId="0" borderId="85" xfId="0" applyFont="1" applyBorder="1" applyAlignment="1" applyProtection="1">
      <alignment horizontal="center" vertical="center" wrapText="1"/>
    </xf>
    <xf numFmtId="0" fontId="16" fillId="0" borderId="81" xfId="0" applyFont="1" applyBorder="1" applyAlignment="1" applyProtection="1">
      <alignment horizontal="center" vertical="center" wrapText="1"/>
    </xf>
    <xf numFmtId="0" fontId="16" fillId="0" borderId="92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right" vertical="center" wrapText="1"/>
    </xf>
    <xf numFmtId="0" fontId="2" fillId="0" borderId="95" xfId="0" applyFont="1" applyFill="1" applyBorder="1" applyAlignment="1" applyProtection="1">
      <alignment horizontal="center" vertical="center"/>
    </xf>
    <xf numFmtId="0" fontId="2" fillId="0" borderId="99" xfId="0" applyFont="1" applyFill="1" applyBorder="1" applyAlignment="1" applyProtection="1">
      <alignment horizontal="center" vertical="center" wrapText="1"/>
    </xf>
    <xf numFmtId="0" fontId="2" fillId="0" borderId="100" xfId="0" applyFont="1" applyFill="1" applyBorder="1" applyAlignment="1" applyProtection="1">
      <alignment horizontal="center" vertical="center" wrapText="1"/>
    </xf>
    <xf numFmtId="0" fontId="15" fillId="10" borderId="101" xfId="0" applyFont="1" applyFill="1" applyBorder="1" applyAlignment="1" applyProtection="1">
      <alignment horizontal="center" vertical="center"/>
    </xf>
    <xf numFmtId="0" fontId="15" fillId="10" borderId="61" xfId="0" applyFont="1" applyFill="1" applyBorder="1" applyAlignment="1" applyProtection="1">
      <alignment horizontal="center" vertical="center"/>
    </xf>
    <xf numFmtId="0" fontId="15" fillId="10" borderId="102" xfId="0" applyFont="1" applyFill="1" applyBorder="1" applyAlignment="1" applyProtection="1">
      <alignment horizontal="center" vertical="center"/>
    </xf>
    <xf numFmtId="0" fontId="2" fillId="0" borderId="96" xfId="0" applyFont="1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97" xfId="0" applyFont="1" applyFill="1" applyBorder="1" applyAlignment="1" applyProtection="1">
      <alignment horizontal="center" vertical="center" wrapText="1"/>
    </xf>
    <xf numFmtId="0" fontId="2" fillId="0" borderId="98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3" fillId="0" borderId="83" xfId="0" applyFont="1" applyBorder="1" applyAlignment="1" applyProtection="1">
      <alignment horizontal="center" vertical="center" wrapText="1"/>
    </xf>
    <xf numFmtId="0" fontId="13" fillId="0" borderId="84" xfId="0" applyFont="1" applyBorder="1" applyAlignment="1" applyProtection="1">
      <alignment horizontal="center" vertical="center" wrapText="1"/>
    </xf>
    <xf numFmtId="0" fontId="2" fillId="3" borderId="67" xfId="0" applyFont="1" applyFill="1" applyBorder="1" applyAlignment="1" applyProtection="1">
      <alignment horizontal="center" vertical="center" wrapText="1"/>
    </xf>
    <xf numFmtId="0" fontId="2" fillId="3" borderId="82" xfId="0" applyFont="1" applyFill="1" applyBorder="1" applyAlignment="1" applyProtection="1">
      <alignment horizontal="center" vertical="center" wrapText="1"/>
    </xf>
    <xf numFmtId="0" fontId="15" fillId="16" borderId="84" xfId="0" applyFont="1" applyFill="1" applyBorder="1" applyAlignment="1" applyProtection="1">
      <alignment horizontal="center" vertical="center"/>
    </xf>
    <xf numFmtId="0" fontId="2" fillId="0" borderId="89" xfId="0" applyFont="1" applyFill="1" applyBorder="1" applyAlignment="1" applyProtection="1">
      <alignment horizontal="center" vertical="center" wrapText="1"/>
    </xf>
    <xf numFmtId="0" fontId="2" fillId="0" borderId="90" xfId="0" applyFont="1" applyFill="1" applyBorder="1" applyAlignment="1" applyProtection="1">
      <alignment horizontal="center" vertical="center" wrapText="1"/>
    </xf>
    <xf numFmtId="0" fontId="2" fillId="0" borderId="91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wrapText="1"/>
    </xf>
    <xf numFmtId="0" fontId="2" fillId="0" borderId="85" xfId="0" applyFont="1" applyFill="1" applyBorder="1" applyAlignment="1" applyProtection="1">
      <alignment horizontal="center" vertical="center"/>
    </xf>
    <xf numFmtId="0" fontId="2" fillId="0" borderId="81" xfId="0" applyFont="1" applyFill="1" applyBorder="1" applyAlignment="1" applyProtection="1">
      <alignment horizontal="center" vertical="center"/>
    </xf>
    <xf numFmtId="0" fontId="2" fillId="0" borderId="86" xfId="0" applyFont="1" applyFill="1" applyBorder="1" applyAlignment="1" applyProtection="1">
      <alignment horizontal="center" vertical="center"/>
    </xf>
    <xf numFmtId="0" fontId="2" fillId="0" borderId="92" xfId="0" applyFont="1" applyFill="1" applyBorder="1" applyAlignment="1" applyProtection="1">
      <alignment horizontal="center" vertical="center"/>
    </xf>
    <xf numFmtId="0" fontId="2" fillId="0" borderId="93" xfId="0" applyFont="1" applyFill="1" applyBorder="1" applyAlignment="1" applyProtection="1">
      <alignment horizontal="center" vertical="center"/>
    </xf>
    <xf numFmtId="0" fontId="2" fillId="0" borderId="87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88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175" fontId="2" fillId="0" borderId="0" xfId="0" applyNumberFormat="1" applyFont="1" applyFill="1" applyBorder="1" applyAlignment="1" applyProtection="1">
      <alignment horizontal="center" vertical="center"/>
    </xf>
    <xf numFmtId="175" fontId="15" fillId="0" borderId="0" xfId="0" applyNumberFormat="1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5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01263330570189"/>
          <c:y val="5.4054125388151117E-2"/>
          <c:w val="0.61180733226126849"/>
          <c:h val="0.802703762014044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'input &amp; output'!$D$24:$D$26</c:f>
              <c:strCache>
                <c:ptCount val="3"/>
                <c:pt idx="0">
                  <c:v>Rx=0, Ry=0, Rz=0, pR=0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'input &amp; output'!$C$28:$C$53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'input &amp; output'!$D$28:$D$53</c:f>
              <c:numCache>
                <c:formatCode>0.000</c:formatCode>
                <c:ptCount val="26"/>
                <c:pt idx="1">
                  <c:v>0.11</c:v>
                </c:pt>
                <c:pt idx="2">
                  <c:v>0.11</c:v>
                </c:pt>
                <c:pt idx="3">
                  <c:v>0.11</c:v>
                </c:pt>
                <c:pt idx="4">
                  <c:v>0.11</c:v>
                </c:pt>
                <c:pt idx="5">
                  <c:v>0.11</c:v>
                </c:pt>
                <c:pt idx="6">
                  <c:v>0.11</c:v>
                </c:pt>
                <c:pt idx="7">
                  <c:v>0.11</c:v>
                </c:pt>
                <c:pt idx="8">
                  <c:v>0.11</c:v>
                </c:pt>
                <c:pt idx="9">
                  <c:v>0.11</c:v>
                </c:pt>
                <c:pt idx="10">
                  <c:v>0.11</c:v>
                </c:pt>
                <c:pt idx="11">
                  <c:v>0.11</c:v>
                </c:pt>
                <c:pt idx="12">
                  <c:v>0.11</c:v>
                </c:pt>
                <c:pt idx="13">
                  <c:v>0.11</c:v>
                </c:pt>
                <c:pt idx="14">
                  <c:v>0.11</c:v>
                </c:pt>
                <c:pt idx="15">
                  <c:v>0.11</c:v>
                </c:pt>
                <c:pt idx="16">
                  <c:v>0.11</c:v>
                </c:pt>
                <c:pt idx="17">
                  <c:v>0.11</c:v>
                </c:pt>
                <c:pt idx="18">
                  <c:v>0.11</c:v>
                </c:pt>
                <c:pt idx="19">
                  <c:v>0.11</c:v>
                </c:pt>
                <c:pt idx="20">
                  <c:v>0.11</c:v>
                </c:pt>
                <c:pt idx="21">
                  <c:v>0.11</c:v>
                </c:pt>
                <c:pt idx="22">
                  <c:v>0.11</c:v>
                </c:pt>
                <c:pt idx="23">
                  <c:v>0.11</c:v>
                </c:pt>
                <c:pt idx="24">
                  <c:v>0.11</c:v>
                </c:pt>
                <c:pt idx="25">
                  <c:v>0.11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'input &amp; output'!$E$24:$E$26</c:f>
              <c:strCache>
                <c:ptCount val="3"/>
                <c:pt idx="0">
                  <c:v>Rx=1, Ry=0, Rz=0, pR=0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'input &amp; output'!$C$28:$C$53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'input &amp; output'!$E$28:$E$53</c:f>
              <c:numCache>
                <c:formatCode>0.000</c:formatCode>
                <c:ptCount val="26"/>
                <c:pt idx="1">
                  <c:v>0.13</c:v>
                </c:pt>
                <c:pt idx="2">
                  <c:v>0.13</c:v>
                </c:pt>
                <c:pt idx="3">
                  <c:v>0.13</c:v>
                </c:pt>
                <c:pt idx="4">
                  <c:v>0.13</c:v>
                </c:pt>
                <c:pt idx="5">
                  <c:v>0.13</c:v>
                </c:pt>
                <c:pt idx="6">
                  <c:v>0.13</c:v>
                </c:pt>
                <c:pt idx="7">
                  <c:v>0.13</c:v>
                </c:pt>
                <c:pt idx="8">
                  <c:v>0.13</c:v>
                </c:pt>
                <c:pt idx="9">
                  <c:v>0.13</c:v>
                </c:pt>
                <c:pt idx="10">
                  <c:v>0.13</c:v>
                </c:pt>
                <c:pt idx="11">
                  <c:v>0.13</c:v>
                </c:pt>
                <c:pt idx="12">
                  <c:v>0.13</c:v>
                </c:pt>
                <c:pt idx="13">
                  <c:v>0.13</c:v>
                </c:pt>
                <c:pt idx="14">
                  <c:v>0.13</c:v>
                </c:pt>
                <c:pt idx="15">
                  <c:v>0.13</c:v>
                </c:pt>
                <c:pt idx="16">
                  <c:v>0.13</c:v>
                </c:pt>
                <c:pt idx="17">
                  <c:v>0.13</c:v>
                </c:pt>
                <c:pt idx="18">
                  <c:v>0.13</c:v>
                </c:pt>
                <c:pt idx="19">
                  <c:v>0.13</c:v>
                </c:pt>
                <c:pt idx="20">
                  <c:v>0.13</c:v>
                </c:pt>
                <c:pt idx="21">
                  <c:v>0.13</c:v>
                </c:pt>
                <c:pt idx="22">
                  <c:v>0.13</c:v>
                </c:pt>
                <c:pt idx="23">
                  <c:v>0.13</c:v>
                </c:pt>
                <c:pt idx="24">
                  <c:v>0.13</c:v>
                </c:pt>
                <c:pt idx="25">
                  <c:v>0.13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'input &amp; output'!$F$24:$F$26</c:f>
              <c:strCache>
                <c:ptCount val="3"/>
                <c:pt idx="0">
                  <c:v>Rx=0, Ry=1, Rz=0, pR=0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'input &amp; output'!$C$28:$C$53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'input &amp; output'!$F$28:$F$53</c:f>
              <c:numCache>
                <c:formatCode>0.000</c:formatCode>
                <c:ptCount val="26"/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  <c:pt idx="21">
                  <c:v>0.15</c:v>
                </c:pt>
                <c:pt idx="22">
                  <c:v>0.15</c:v>
                </c:pt>
                <c:pt idx="23">
                  <c:v>0.15</c:v>
                </c:pt>
                <c:pt idx="24">
                  <c:v>0.15</c:v>
                </c:pt>
                <c:pt idx="25">
                  <c:v>0.15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'input &amp; output'!$G$24:$G$26</c:f>
              <c:strCache>
                <c:ptCount val="3"/>
                <c:pt idx="0">
                  <c:v>Rx=0, Ry=0, Rz=0,5, pR=0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'input &amp; output'!$C$28:$C$53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'input &amp; output'!$G$28:$G$53</c:f>
              <c:numCache>
                <c:formatCode>0.000</c:formatCode>
                <c:ptCount val="26"/>
                <c:pt idx="1">
                  <c:v>0.17</c:v>
                </c:pt>
                <c:pt idx="2">
                  <c:v>0.17</c:v>
                </c:pt>
                <c:pt idx="3">
                  <c:v>0.17</c:v>
                </c:pt>
                <c:pt idx="4">
                  <c:v>0.17</c:v>
                </c:pt>
                <c:pt idx="5">
                  <c:v>0.17</c:v>
                </c:pt>
                <c:pt idx="6">
                  <c:v>0.17</c:v>
                </c:pt>
                <c:pt idx="7">
                  <c:v>0.17</c:v>
                </c:pt>
                <c:pt idx="8">
                  <c:v>0.17</c:v>
                </c:pt>
                <c:pt idx="9">
                  <c:v>0.17</c:v>
                </c:pt>
                <c:pt idx="10">
                  <c:v>0.17</c:v>
                </c:pt>
                <c:pt idx="11">
                  <c:v>0.17</c:v>
                </c:pt>
                <c:pt idx="12">
                  <c:v>0.17</c:v>
                </c:pt>
                <c:pt idx="13">
                  <c:v>0.17</c:v>
                </c:pt>
                <c:pt idx="14">
                  <c:v>0.17</c:v>
                </c:pt>
                <c:pt idx="15">
                  <c:v>0.17</c:v>
                </c:pt>
                <c:pt idx="16">
                  <c:v>0.17</c:v>
                </c:pt>
                <c:pt idx="17">
                  <c:v>0.17</c:v>
                </c:pt>
                <c:pt idx="18">
                  <c:v>0.17</c:v>
                </c:pt>
                <c:pt idx="19">
                  <c:v>0.17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0.17</c:v>
                </c:pt>
                <c:pt idx="24">
                  <c:v>0.17</c:v>
                </c:pt>
                <c:pt idx="25">
                  <c:v>0.17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'input &amp; output'!$H$24:$H$26</c:f>
              <c:strCache>
                <c:ptCount val="3"/>
                <c:pt idx="0">
                  <c:v>Rx=1, Ry=1, Rz=0,5, pR=0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'input &amp; output'!$C$28:$C$53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'input &amp; output'!$H$28:$H$53</c:f>
              <c:numCache>
                <c:formatCode>0.000</c:formatCode>
                <c:ptCount val="26"/>
                <c:pt idx="1">
                  <c:v>0.19</c:v>
                </c:pt>
                <c:pt idx="2">
                  <c:v>0.19</c:v>
                </c:pt>
                <c:pt idx="3">
                  <c:v>0.19</c:v>
                </c:pt>
                <c:pt idx="4">
                  <c:v>0.19</c:v>
                </c:pt>
                <c:pt idx="5">
                  <c:v>0.19</c:v>
                </c:pt>
                <c:pt idx="6">
                  <c:v>0.19</c:v>
                </c:pt>
                <c:pt idx="7">
                  <c:v>0.19</c:v>
                </c:pt>
                <c:pt idx="8">
                  <c:v>0.19</c:v>
                </c:pt>
                <c:pt idx="9">
                  <c:v>0.19</c:v>
                </c:pt>
                <c:pt idx="10">
                  <c:v>0.19</c:v>
                </c:pt>
                <c:pt idx="11">
                  <c:v>0.19</c:v>
                </c:pt>
                <c:pt idx="12">
                  <c:v>0.19</c:v>
                </c:pt>
                <c:pt idx="13">
                  <c:v>0.19</c:v>
                </c:pt>
                <c:pt idx="14">
                  <c:v>0.19</c:v>
                </c:pt>
                <c:pt idx="15">
                  <c:v>0.19</c:v>
                </c:pt>
                <c:pt idx="16">
                  <c:v>0.19</c:v>
                </c:pt>
                <c:pt idx="17">
                  <c:v>0.19</c:v>
                </c:pt>
                <c:pt idx="18">
                  <c:v>0.19</c:v>
                </c:pt>
                <c:pt idx="19">
                  <c:v>0.19</c:v>
                </c:pt>
                <c:pt idx="20">
                  <c:v>0.19</c:v>
                </c:pt>
                <c:pt idx="21">
                  <c:v>0.19</c:v>
                </c:pt>
                <c:pt idx="22">
                  <c:v>0.19</c:v>
                </c:pt>
                <c:pt idx="23">
                  <c:v>0.19</c:v>
                </c:pt>
                <c:pt idx="24">
                  <c:v>0.19</c:v>
                </c:pt>
                <c:pt idx="25">
                  <c:v>0.19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'input &amp; output'!$I$24:$I$26</c:f>
              <c:strCache>
                <c:ptCount val="3"/>
                <c:pt idx="0">
                  <c:v>Rx=0, Ry=0, Rz=0, pR=0,5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'input &amp; output'!$C$28:$C$53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'input &amp; output'!$I$28:$I$53</c:f>
              <c:numCache>
                <c:formatCode>0.000</c:formatCode>
                <c:ptCount val="26"/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919272"/>
        <c:axId val="369920056"/>
      </c:scatterChart>
      <c:valAx>
        <c:axId val="369919272"/>
        <c:scaling>
          <c:orientation val="minMax"/>
          <c:max val="26"/>
          <c:min val="0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9920056"/>
        <c:crosses val="autoZero"/>
        <c:crossBetween val="midCat"/>
      </c:valAx>
      <c:valAx>
        <c:axId val="36992005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9919272"/>
        <c:crosses val="autoZero"/>
        <c:crossBetween val="midCat"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2075187064332071"/>
          <c:y val="0.33513575265901679"/>
          <c:w val="0.3626610058063966"/>
          <c:h val="0.359460026174414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01263330570189"/>
          <c:y val="4.9608355091383796E-2"/>
          <c:w val="0.62611861488726261"/>
          <c:h val="0.8146214099216712"/>
        </c:manualLayout>
      </c:layout>
      <c:scatterChart>
        <c:scatterStyle val="lineMarker"/>
        <c:varyColors val="0"/>
        <c:ser>
          <c:idx val="4"/>
          <c:order val="0"/>
          <c:tx>
            <c:strRef>
              <c:f>'input &amp; output'!$V$35</c:f>
              <c:strCache>
                <c:ptCount val="1"/>
                <c:pt idx="0">
                  <c:v>Vx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'input &amp; output'!$C$28:$C$53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'input &amp; output'!$V$36:$V$61</c:f>
              <c:numCache>
                <c:formatCode>0.000</c:formatCode>
                <c:ptCount val="26"/>
                <c:pt idx="0">
                  <c:v>0.2689414213699951</c:v>
                </c:pt>
                <c:pt idx="1">
                  <c:v>0.28121046576160691</c:v>
                </c:pt>
                <c:pt idx="2">
                  <c:v>0.29482289488601471</c:v>
                </c:pt>
                <c:pt idx="3">
                  <c:v>0.30983560128931609</c:v>
                </c:pt>
                <c:pt idx="4">
                  <c:v>0.32629045328307993</c:v>
                </c:pt>
                <c:pt idx="5">
                  <c:v>0.34420919599184829</c:v>
                </c:pt>
                <c:pt idx="6">
                  <c:v>0.36358830566330264</c:v>
                </c:pt>
                <c:pt idx="7">
                  <c:v>0.38439424768518138</c:v>
                </c:pt>
                <c:pt idx="8">
                  <c:v>0.40655966840637625</c:v>
                </c:pt>
                <c:pt idx="9">
                  <c:v>0.42998107186775447</c:v>
                </c:pt>
                <c:pt idx="10">
                  <c:v>0.4545184726574476</c:v>
                </c:pt>
                <c:pt idx="11">
                  <c:v>0.47999736532438081</c:v>
                </c:pt>
                <c:pt idx="12">
                  <c:v>0.50621311817979586</c:v>
                </c:pt>
                <c:pt idx="13">
                  <c:v>0.53293761553175956</c:v>
                </c:pt>
                <c:pt idx="14">
                  <c:v>0.5599276855714771</c:v>
                </c:pt>
                <c:pt idx="15">
                  <c:v>0.5869346161727238</c:v>
                </c:pt>
                <c:pt idx="16">
                  <c:v>0.61371392495118504</c:v>
                </c:pt>
                <c:pt idx="17">
                  <c:v>0.6400345391885196</c:v>
                </c:pt>
                <c:pt idx="18">
                  <c:v>0.66568665359965773</c:v>
                </c:pt>
                <c:pt idx="19">
                  <c:v>0.69048774080677866</c:v>
                </c:pt>
                <c:pt idx="20">
                  <c:v>0.71428644508166583</c:v>
                </c:pt>
                <c:pt idx="21">
                  <c:v>0.73696434497139796</c:v>
                </c:pt>
                <c:pt idx="22">
                  <c:v>0.7584357839236352</c:v>
                </c:pt>
                <c:pt idx="23">
                  <c:v>0.77864611523104488</c:v>
                </c:pt>
                <c:pt idx="24">
                  <c:v>0.79756878159871003</c:v>
                </c:pt>
                <c:pt idx="25">
                  <c:v>0.81520165809623957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'input &amp; output'!$W$35</c:f>
              <c:strCache>
                <c:ptCount val="1"/>
                <c:pt idx="0">
                  <c:v>Vy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'input &amp; output'!$C$28:$C$53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'input &amp; output'!$W$36:$W$61</c:f>
              <c:numCache>
                <c:formatCode>0.000</c:formatCode>
                <c:ptCount val="26"/>
                <c:pt idx="0">
                  <c:v>0.26894142136999499</c:v>
                </c:pt>
                <c:pt idx="1">
                  <c:v>0.28959382744557988</c:v>
                </c:pt>
                <c:pt idx="2">
                  <c:v>0.31194655055294995</c:v>
                </c:pt>
                <c:pt idx="3">
                  <c:v>0.3359996264874614</c:v>
                </c:pt>
                <c:pt idx="4">
                  <c:v>0.36171711264802686</c:v>
                </c:pt>
                <c:pt idx="5">
                  <c:v>0.3890219340230916</c:v>
                </c:pt>
                <c:pt idx="6">
                  <c:v>0.41779200912209313</c:v>
                </c:pt>
                <c:pt idx="7">
                  <c:v>0.44785829844633801</c:v>
                </c:pt>
                <c:pt idx="8">
                  <c:v>0.4790053706957797</c:v>
                </c:pt>
                <c:pt idx="9">
                  <c:v>0.51097493007069805</c:v>
                </c:pt>
                <c:pt idx="10">
                  <c:v>0.5434724888497835</c:v>
                </c:pt>
                <c:pt idx="11">
                  <c:v>0.57617702459776277</c:v>
                </c:pt>
                <c:pt idx="12">
                  <c:v>0.60875307883699048</c:v>
                </c:pt>
                <c:pt idx="13">
                  <c:v>0.64086440138760248</c:v>
                </c:pt>
                <c:pt idx="14">
                  <c:v>0.67218799406405205</c:v>
                </c:pt>
                <c:pt idx="15">
                  <c:v>0.70242731632850042</c:v>
                </c:pt>
                <c:pt idx="16">
                  <c:v>0.73132350874463004</c:v>
                </c:pt>
                <c:pt idx="17">
                  <c:v>0.75866375150010135</c:v>
                </c:pt>
                <c:pt idx="18">
                  <c:v>0.78428625166399724</c:v>
                </c:pt>
                <c:pt idx="19">
                  <c:v>0.80808176924537567</c:v>
                </c:pt>
                <c:pt idx="20">
                  <c:v>0.82999197255078061</c:v>
                </c:pt>
                <c:pt idx="21">
                  <c:v>0.8500051995421074</c:v>
                </c:pt>
                <c:pt idx="22">
                  <c:v>0.86815036416488189</c:v>
                </c:pt>
                <c:pt idx="23">
                  <c:v>0.88448978483095719</c:v>
                </c:pt>
                <c:pt idx="24">
                  <c:v>0.89911164898816809</c:v>
                </c:pt>
                <c:pt idx="25">
                  <c:v>0.91212269756916275</c:v>
                </c:pt>
              </c:numCache>
            </c:numRef>
          </c:yVal>
          <c:smooth val="0"/>
        </c:ser>
        <c:ser>
          <c:idx val="6"/>
          <c:order val="2"/>
          <c:tx>
            <c:strRef>
              <c:f>'input &amp; output'!$X$35</c:f>
              <c:strCache>
                <c:ptCount val="1"/>
                <c:pt idx="0">
                  <c:v>Vz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'input &amp; output'!$C$28:$C$53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'input &amp; output'!$X$36:$X$61</c:f>
              <c:numCache>
                <c:formatCode>0.000</c:formatCode>
                <c:ptCount val="26"/>
                <c:pt idx="0">
                  <c:v>0.2689414213699951</c:v>
                </c:pt>
                <c:pt idx="1">
                  <c:v>0.25373680071956539</c:v>
                </c:pt>
                <c:pt idx="2">
                  <c:v>0.23900136493845381</c:v>
                </c:pt>
                <c:pt idx="3">
                  <c:v>0.22479392981684715</c:v>
                </c:pt>
                <c:pt idx="4">
                  <c:v>0.21117052993566782</c:v>
                </c:pt>
                <c:pt idx="5">
                  <c:v>0.19818262711019846</c:v>
                </c:pt>
                <c:pt idx="6">
                  <c:v>0.18587518583617862</c:v>
                </c:pt>
                <c:pt idx="7">
                  <c:v>0.17428473358365781</c:v>
                </c:pt>
                <c:pt idx="8">
                  <c:v>0.16343755782151276</c:v>
                </c:pt>
                <c:pt idx="9">
                  <c:v>0.15334821297430409</c:v>
                </c:pt>
                <c:pt idx="10">
                  <c:v>0.14401851108567579</c:v>
                </c:pt>
                <c:pt idx="11">
                  <c:v>0.1354371441187236</c:v>
                </c:pt>
                <c:pt idx="12">
                  <c:v>0.12758003263018511</c:v>
                </c:pt>
                <c:pt idx="13">
                  <c:v>0.12041142035541354</c:v>
                </c:pt>
                <c:pt idx="14">
                  <c:v>0.11388564849234054</c:v>
                </c:pt>
                <c:pt idx="15">
                  <c:v>0.10794946252006436</c:v>
                </c:pt>
                <c:pt idx="16">
                  <c:v>0.10254464364135146</c:v>
                </c:pt>
                <c:pt idx="17">
                  <c:v>9.7610727689733279E-2</c:v>
                </c:pt>
                <c:pt idx="18">
                  <c:v>9.3087580732082259E-2</c:v>
                </c:pt>
                <c:pt idx="19">
                  <c:v>8.8917638832046994E-2</c:v>
                </c:pt>
                <c:pt idx="20">
                  <c:v>8.5047679421565991E-2</c:v>
                </c:pt>
                <c:pt idx="21">
                  <c:v>8.143006032642984E-2</c:v>
                </c:pt>
                <c:pt idx="22">
                  <c:v>7.8023427149264024E-2</c:v>
                </c:pt>
                <c:pt idx="23">
                  <c:v>7.4792941189701145E-2</c:v>
                </c:pt>
                <c:pt idx="24">
                  <c:v>7.1710113706195136E-2</c:v>
                </c:pt>
                <c:pt idx="25">
                  <c:v>6.875234777740466E-2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921232"/>
        <c:axId val="369921624"/>
      </c:scatterChart>
      <c:valAx>
        <c:axId val="369921232"/>
        <c:scaling>
          <c:orientation val="minMax"/>
          <c:max val="26"/>
          <c:min val="0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9921624"/>
        <c:crosses val="autoZero"/>
        <c:crossBetween val="midCat"/>
      </c:valAx>
      <c:valAx>
        <c:axId val="36992162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9921232"/>
        <c:crosses val="autoZero"/>
        <c:crossBetween val="midCat"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835487167157544"/>
          <c:y val="0.53263716367004921"/>
          <c:w val="9.3023381619282364E-2"/>
          <c:h val="0.15926874113997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63519855769115"/>
          <c:y val="5.4054125388151117E-2"/>
          <c:w val="0.59749604963527359"/>
          <c:h val="0.8486497685939729"/>
        </c:manualLayout>
      </c:layout>
      <c:scatterChart>
        <c:scatterStyle val="lineMarker"/>
        <c:varyColors val="0"/>
        <c:ser>
          <c:idx val="5"/>
          <c:order val="0"/>
          <c:tx>
            <c:strRef>
              <c:f>'input &amp; output'!$AF$35</c:f>
              <c:strCache>
                <c:ptCount val="1"/>
                <c:pt idx="0">
                  <c:v>Dxyz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'input &amp; output'!$C$28:$C$53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'input &amp; output'!$AF$36:$AF$61</c:f>
              <c:numCache>
                <c:formatCode>0.000</c:formatCode>
                <c:ptCount val="26"/>
                <c:pt idx="0">
                  <c:v>0</c:v>
                </c:pt>
                <c:pt idx="1">
                  <c:v>1.2196375020198172E-3</c:v>
                </c:pt>
                <c:pt idx="2">
                  <c:v>2.5224602853961831E-3</c:v>
                </c:pt>
                <c:pt idx="3">
                  <c:v>3.8990048937458319E-3</c:v>
                </c:pt>
                <c:pt idx="4">
                  <c:v>5.3354476406149466E-3</c:v>
                </c:pt>
                <c:pt idx="5">
                  <c:v>6.8132952337915664E-3</c:v>
                </c:pt>
                <c:pt idx="6">
                  <c:v>8.3093008647149025E-3</c:v>
                </c:pt>
                <c:pt idx="7">
                  <c:v>9.7956907768739429E-3</c:v>
                </c:pt>
                <c:pt idx="8">
                  <c:v>1.1240783275934259E-2</c:v>
                </c:pt>
                <c:pt idx="9">
                  <c:v>1.2610061607957058E-2</c:v>
                </c:pt>
                <c:pt idx="10">
                  <c:v>1.3867718476959584E-2</c:v>
                </c:pt>
                <c:pt idx="11">
                  <c:v>1.4978622293190774E-2</c:v>
                </c:pt>
                <c:pt idx="12">
                  <c:v>1.5910570911740522E-2</c:v>
                </c:pt>
                <c:pt idx="13">
                  <c:v>1.663661466325736E-2</c:v>
                </c:pt>
                <c:pt idx="14">
                  <c:v>1.7137170716338808E-2</c:v>
                </c:pt>
                <c:pt idx="15">
                  <c:v>1.740163843915183E-2</c:v>
                </c:pt>
                <c:pt idx="16">
                  <c:v>1.7429273444227608E-2</c:v>
                </c:pt>
                <c:pt idx="17">
                  <c:v>1.722918200320659E-2</c:v>
                </c:pt>
                <c:pt idx="18">
                  <c:v>1.6819435040880459E-2</c:v>
                </c:pt>
                <c:pt idx="19">
                  <c:v>1.6225438409574695E-2</c:v>
                </c:pt>
                <c:pt idx="20">
                  <c:v>1.5477800642768186E-2</c:v>
                </c:pt>
                <c:pt idx="21">
                  <c:v>1.4609989487044499E-2</c:v>
                </c:pt>
                <c:pt idx="22">
                  <c:v>1.3656059943862715E-2</c:v>
                </c:pt>
                <c:pt idx="23">
                  <c:v>1.2648680797008899E-2</c:v>
                </c:pt>
                <c:pt idx="24">
                  <c:v>1.1617604401188961E-2</c:v>
                </c:pt>
                <c:pt idx="25">
                  <c:v>1.0588637906688736E-2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'input &amp; output'!$AC$35</c:f>
              <c:strCache>
                <c:ptCount val="1"/>
                <c:pt idx="0">
                  <c:v>Dxy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'input &amp; output'!$C$28:$C$53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'input &amp; output'!$AC$36:$AC$61</c:f>
              <c:numCache>
                <c:formatCode>0.000</c:formatCode>
                <c:ptCount val="26"/>
                <c:pt idx="0">
                  <c:v>0</c:v>
                </c:pt>
                <c:pt idx="1">
                  <c:v>3.4433432323043162E-3</c:v>
                </c:pt>
                <c:pt idx="2">
                  <c:v>7.238864598503425E-3</c:v>
                </c:pt>
                <c:pt idx="3">
                  <c:v>1.1346194372670843E-2</c:v>
                </c:pt>
                <c:pt idx="4">
                  <c:v>1.5702524909949542E-2</c:v>
                </c:pt>
                <c:pt idx="5">
                  <c:v>2.022176771068801E-2</c:v>
                </c:pt>
                <c:pt idx="6">
                  <c:v>2.4795669610930937E-2</c:v>
                </c:pt>
                <c:pt idx="7">
                  <c:v>2.9297295160893966E-2</c:v>
                </c:pt>
                <c:pt idx="8">
                  <c:v>3.3587026945003845E-2</c:v>
                </c:pt>
                <c:pt idx="9">
                  <c:v>3.7520868420135606E-2</c:v>
                </c:pt>
                <c:pt idx="10">
                  <c:v>4.0960407609687388E-2</c:v>
                </c:pt>
                <c:pt idx="11">
                  <c:v>4.378340281803228E-2</c:v>
                </c:pt>
                <c:pt idx="12">
                  <c:v>4.5893688419587131E-2</c:v>
                </c:pt>
                <c:pt idx="13">
                  <c:v>4.7229060134339917E-2</c:v>
                </c:pt>
                <c:pt idx="14">
                  <c:v>4.7766026534930839E-2</c:v>
                </c:pt>
                <c:pt idx="15">
                  <c:v>4.7520777112949997E-2</c:v>
                </c:pt>
                <c:pt idx="16">
                  <c:v>4.6546318025333433E-2</c:v>
                </c:pt>
                <c:pt idx="17">
                  <c:v>4.4926324753409741E-2</c:v>
                </c:pt>
                <c:pt idx="18">
                  <c:v>4.2766720159613469E-2</c:v>
                </c:pt>
                <c:pt idx="19">
                  <c:v>4.0186216568647404E-2</c:v>
                </c:pt>
                <c:pt idx="20">
                  <c:v>3.7307040125770907E-2</c:v>
                </c:pt>
                <c:pt idx="21">
                  <c:v>3.4246828919959893E-2</c:v>
                </c:pt>
                <c:pt idx="22">
                  <c:v>3.1112348597578054E-2</c:v>
                </c:pt>
                <c:pt idx="23">
                  <c:v>2.7995294884390898E-2</c:v>
                </c:pt>
                <c:pt idx="24">
                  <c:v>2.4970128104167322E-2</c:v>
                </c:pt>
                <c:pt idx="25">
                  <c:v>2.2093654870121049E-2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'input &amp; output'!$AD$35</c:f>
              <c:strCache>
                <c:ptCount val="1"/>
                <c:pt idx="0">
                  <c:v>Dxz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'input &amp; output'!$C$28:$C$53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'input &amp; output'!$AD$36:$AD$61</c:f>
              <c:numCache>
                <c:formatCode>0.000</c:formatCode>
                <c:ptCount val="26"/>
                <c:pt idx="0">
                  <c:v>0</c:v>
                </c:pt>
                <c:pt idx="1">
                  <c:v>-9.761929548920828E-4</c:v>
                </c:pt>
                <c:pt idx="2">
                  <c:v>-1.6923248050090822E-3</c:v>
                </c:pt>
                <c:pt idx="3">
                  <c:v>-2.1386287407781784E-3</c:v>
                </c:pt>
                <c:pt idx="4">
                  <c:v>-2.3125332594969433E-3</c:v>
                </c:pt>
                <c:pt idx="5">
                  <c:v>-2.2197538879141776E-3</c:v>
                </c:pt>
                <c:pt idx="6">
                  <c:v>-1.8750716938296386E-3</c:v>
                </c:pt>
                <c:pt idx="7">
                  <c:v>-1.3026305194354659E-3</c:v>
                </c:pt>
                <c:pt idx="8">
                  <c:v>-5.355988114982696E-4</c:v>
                </c:pt>
                <c:pt idx="9">
                  <c:v>3.8490978247988916E-4</c:v>
                </c:pt>
                <c:pt idx="10">
                  <c:v>1.4116793217003182E-3</c:v>
                </c:pt>
                <c:pt idx="11">
                  <c:v>2.4939103994484069E-3</c:v>
                </c:pt>
                <c:pt idx="12">
                  <c:v>3.5802105442676313E-3</c:v>
                </c:pt>
                <c:pt idx="13">
                  <c:v>4.6217545222137085E-3</c:v>
                </c:pt>
                <c:pt idx="14">
                  <c:v>5.5752610856589085E-3</c:v>
                </c:pt>
                <c:pt idx="15">
                  <c:v>6.4054436011940497E-3</c:v>
                </c:pt>
                <c:pt idx="16">
                  <c:v>7.0866669333190385E-3</c:v>
                </c:pt>
                <c:pt idx="17">
                  <c:v>7.6036660641143616E-3</c:v>
                </c:pt>
                <c:pt idx="18">
                  <c:v>7.951324714186872E-3</c:v>
                </c:pt>
                <c:pt idx="19">
                  <c:v>8.133642764916689E-3</c:v>
                </c:pt>
                <c:pt idx="20">
                  <c:v>8.1621139034254511E-3</c:v>
                </c:pt>
                <c:pt idx="21">
                  <c:v>8.0537767417917933E-3</c:v>
                </c:pt>
                <c:pt idx="22">
                  <c:v>7.8291949624796006E-3</c:v>
                </c:pt>
                <c:pt idx="23">
                  <c:v>7.5105769127394584E-3</c:v>
                </c:pt>
                <c:pt idx="24">
                  <c:v>7.1201797165736797E-3</c:v>
                </c:pt>
                <c:pt idx="25">
                  <c:v>6.6790740880244767E-3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'input &amp; output'!$AE$35</c:f>
              <c:strCache>
                <c:ptCount val="1"/>
                <c:pt idx="0">
                  <c:v>Dyz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'input &amp; output'!$C$28:$C$53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'input &amp; output'!$AE$36:$AE$61</c:f>
              <c:numCache>
                <c:formatCode>0.000</c:formatCode>
                <c:ptCount val="26"/>
                <c:pt idx="0">
                  <c:v>0</c:v>
                </c:pt>
                <c:pt idx="1">
                  <c:v>-1.2904969061527244E-3</c:v>
                </c:pt>
                <c:pt idx="2">
                  <c:v>-2.4133125313429427E-3</c:v>
                </c:pt>
                <c:pt idx="3">
                  <c:v>-3.3399943395684001E-3</c:v>
                </c:pt>
                <c:pt idx="4">
                  <c:v>-4.048536266187952E-3</c:v>
                </c:pt>
                <c:pt idx="5">
                  <c:v>-4.5252789181472602E-3</c:v>
                </c:pt>
                <c:pt idx="6">
                  <c:v>-4.7664323423881744E-3</c:v>
                </c:pt>
                <c:pt idx="7">
                  <c:v>-4.7789818800660633E-3</c:v>
                </c:pt>
                <c:pt idx="8">
                  <c:v>-4.580769955666586E-3</c:v>
                </c:pt>
                <c:pt idx="9">
                  <c:v>-4.1996260441931332E-3</c:v>
                </c:pt>
                <c:pt idx="10">
                  <c:v>-3.6715387654805143E-3</c:v>
                </c:pt>
                <c:pt idx="11">
                  <c:v>-3.0380099402159827E-3</c:v>
                </c:pt>
                <c:pt idx="12">
                  <c:v>-2.3428709215707333E-3</c:v>
                </c:pt>
                <c:pt idx="13">
                  <c:v>-1.6289425646086458E-3</c:v>
                </c:pt>
                <c:pt idx="14">
                  <c:v>-9.3495383786337816E-4</c:v>
                </c:pt>
                <c:pt idx="15">
                  <c:v>-2.9308850629460037E-4</c:v>
                </c:pt>
                <c:pt idx="16">
                  <c:v>2.725858930162639E-4</c:v>
                </c:pt>
                <c:pt idx="17">
                  <c:v>7.4670884732377929E-4</c:v>
                </c:pt>
                <c:pt idx="18">
                  <c:v>1.1222987453146233E-3</c:v>
                </c:pt>
                <c:pt idx="19">
                  <c:v>1.3996940612568537E-3</c:v>
                </c:pt>
                <c:pt idx="20">
                  <c:v>1.5850244477654263E-3</c:v>
                </c:pt>
                <c:pt idx="21">
                  <c:v>1.6884853669424243E-3</c:v>
                </c:pt>
                <c:pt idx="22">
                  <c:v>1.7226540212107594E-3</c:v>
                </c:pt>
                <c:pt idx="23">
                  <c:v>1.7010188080754524E-3</c:v>
                </c:pt>
                <c:pt idx="24">
                  <c:v>1.636819897045394E-3</c:v>
                </c:pt>
                <c:pt idx="25">
                  <c:v>1.5422311401877414E-3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045136"/>
        <c:axId val="370045528"/>
      </c:scatterChart>
      <c:valAx>
        <c:axId val="370045136"/>
        <c:scaling>
          <c:orientation val="minMax"/>
          <c:max val="26"/>
          <c:min val="0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0045528"/>
        <c:crosses val="autoZero"/>
        <c:crossBetween val="midCat"/>
      </c:valAx>
      <c:valAx>
        <c:axId val="37004552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.0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0045136"/>
        <c:crossesAt val="-0.2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794353950031054"/>
          <c:y val="0.41351380664193832"/>
          <c:w val="0.13563102322133402"/>
          <c:h val="0.218919329298713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01263330570189"/>
          <c:y val="4.9608355091383796E-2"/>
          <c:w val="0.61359624258951784"/>
          <c:h val="0.8146214099216712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'input &amp; output'!$M$35</c:f>
              <c:strCache>
                <c:ptCount val="1"/>
                <c:pt idx="0">
                  <c:v>VxVyVz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'input &amp; output'!$C$28:$C$53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'input &amp; output'!$M$36:$M$66</c:f>
              <c:numCache>
                <c:formatCode>0.000</c:formatCode>
                <c:ptCount val="31"/>
                <c:pt idx="0">
                  <c:v>1.9452395344246545E-2</c:v>
                </c:pt>
                <c:pt idx="1">
                  <c:v>2.1883154425690342E-2</c:v>
                </c:pt>
                <c:pt idx="2">
                  <c:v>2.4503173252411289E-2</c:v>
                </c:pt>
                <c:pt idx="3">
                  <c:v>2.7301097449003397E-2</c:v>
                </c:pt>
                <c:pt idx="4">
                  <c:v>3.0258815785439742E-2</c:v>
                </c:pt>
                <c:pt idx="5">
                  <c:v>3.3350925476065135E-2</c:v>
                </c:pt>
                <c:pt idx="6">
                  <c:v>3.654453875918251E-2</c:v>
                </c:pt>
                <c:pt idx="7">
                  <c:v>3.9799531589945883E-2</c:v>
                </c:pt>
                <c:pt idx="8">
                  <c:v>4.3069310294154312E-2</c:v>
                </c:pt>
                <c:pt idx="9">
                  <c:v>4.6302128186984683E-2</c:v>
                </c:pt>
                <c:pt idx="10">
                  <c:v>4.9442924174728863E-2</c:v>
                </c:pt>
                <c:pt idx="11">
                  <c:v>5.2435586639053622E-2</c:v>
                </c:pt>
                <c:pt idx="12">
                  <c:v>5.522547993611026E-2</c:v>
                </c:pt>
                <c:pt idx="13">
                  <c:v>5.7762020992909925E-2</c:v>
                </c:pt>
                <c:pt idx="14">
                  <c:v>6.0001071604444622E-2</c:v>
                </c:pt>
                <c:pt idx="15">
                  <c:v>6.1906924890384872E-2</c:v>
                </c:pt>
                <c:pt idx="16">
                  <c:v>6.3453711204538882E-2</c:v>
                </c:pt>
                <c:pt idx="17">
                  <c:v>6.4626121106310441E-2</c:v>
                </c:pt>
                <c:pt idx="18">
                  <c:v>6.5419426769209518E-2</c:v>
                </c:pt>
                <c:pt idx="19">
                  <c:v>6.5838862718733474E-2</c:v>
                </c:pt>
                <c:pt idx="20">
                  <c:v>6.5898488803109806E-2</c:v>
                </c:pt>
                <c:pt idx="21">
                  <c:v>6.5619694926062913E-2</c:v>
                </c:pt>
                <c:pt idx="22">
                  <c:v>6.5029516786091299E-2</c:v>
                </c:pt>
                <c:pt idx="23">
                  <c:v>6.4158918574373475E-2</c:v>
                </c:pt>
                <c:pt idx="24">
                  <c:v>6.3041169492527152E-2</c:v>
                </c:pt>
                <c:pt idx="25">
                  <c:v>6.1710404191180041E-2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'input &amp; output'!$N$35</c:f>
              <c:strCache>
                <c:ptCount val="1"/>
                <c:pt idx="0">
                  <c:v>VxVyAz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'input &amp; output'!$C$28:$C$53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'input &amp; output'!$N$36:$N$61</c:f>
              <c:numCache>
                <c:formatCode>0.000</c:formatCode>
                <c:ptCount val="26"/>
                <c:pt idx="0">
                  <c:v>5.2877092784266715E-2</c:v>
                </c:pt>
                <c:pt idx="1">
                  <c:v>6.2997003904271903E-2</c:v>
                </c:pt>
                <c:pt idx="2">
                  <c:v>7.4704676429819372E-2</c:v>
                </c:pt>
                <c:pt idx="3">
                  <c:v>8.8149743229395658E-2</c:v>
                </c:pt>
                <c:pt idx="4">
                  <c:v>0.10346854977068137</c:v>
                </c:pt>
                <c:pt idx="5">
                  <c:v>0.12077576936790509</c:v>
                </c:pt>
                <c:pt idx="6">
                  <c:v>0.14015541956811736</c:v>
                </c:pt>
                <c:pt idx="7">
                  <c:v>0.16165191727179359</c:v>
                </c:pt>
                <c:pt idx="8">
                  <c:v>0.18526198132579907</c:v>
                </c:pt>
                <c:pt idx="9">
                  <c:v>0.21092828836250058</c:v>
                </c:pt>
                <c:pt idx="10">
                  <c:v>0.23853576899830387</c:v>
                </c:pt>
                <c:pt idx="11">
                  <c:v>0.26791126994634573</c:v>
                </c:pt>
                <c:pt idx="12">
                  <c:v>0.29882700272310092</c:v>
                </c:pt>
                <c:pt idx="13">
                  <c:v>0.33100778509612727</c:v>
                </c:pt>
                <c:pt idx="14">
                  <c:v>0.36414162271570466</c:v>
                </c:pt>
                <c:pt idx="15">
                  <c:v>0.39789275952107001</c:v>
                </c:pt>
                <c:pt idx="16">
                  <c:v>0.43191602778153376</c:v>
                </c:pt>
                <c:pt idx="17">
                  <c:v>0.46587120823750022</c:v>
                </c:pt>
                <c:pt idx="18">
                  <c:v>0.49943618372482929</c:v>
                </c:pt>
                <c:pt idx="19">
                  <c:v>0.53231790908329801</c:v>
                </c:pt>
                <c:pt idx="20">
                  <c:v>0.56426056684227777</c:v>
                </c:pt>
                <c:pt idx="21">
                  <c:v>0.59505065909672861</c:v>
                </c:pt>
                <c:pt idx="22">
                  <c:v>0.62451913382046842</c:v>
                </c:pt>
                <c:pt idx="23">
                  <c:v>0.65254091123018498</c:v>
                </c:pt>
                <c:pt idx="24">
                  <c:v>0.67903234101634047</c:v>
                </c:pt>
                <c:pt idx="25">
                  <c:v>0.70394718612453733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'input &amp; output'!$O$35</c:f>
              <c:strCache>
                <c:ptCount val="1"/>
                <c:pt idx="0">
                  <c:v>VxAyVz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'input &amp; output'!$C$28:$C$53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'input &amp; output'!$O$36:$O$61</c:f>
              <c:numCache>
                <c:formatCode>0.000</c:formatCode>
                <c:ptCount val="26"/>
                <c:pt idx="0">
                  <c:v>5.2877092784266715E-2</c:v>
                </c:pt>
                <c:pt idx="1">
                  <c:v>4.8494096530626585E-2</c:v>
                </c:pt>
                <c:pt idx="2">
                  <c:v>4.4267576235443432E-2</c:v>
                </c:pt>
                <c:pt idx="3">
                  <c:v>4.020943622120958E-2</c:v>
                </c:pt>
                <c:pt idx="4">
                  <c:v>3.6331578887800565E-2</c:v>
                </c:pt>
                <c:pt idx="5">
                  <c:v>3.2645603373174382E-2</c:v>
                </c:pt>
                <c:pt idx="6">
                  <c:v>2.9162433430015549E-2</c:v>
                </c:pt>
                <c:pt idx="7">
                  <c:v>2.5891886939521061E-2</c:v>
                </c:pt>
                <c:pt idx="8">
                  <c:v>2.2842210207409588E-2</c:v>
                </c:pt>
                <c:pt idx="9">
                  <c:v>2.0019610579191171E-2</c:v>
                </c:pt>
                <c:pt idx="10">
                  <c:v>1.7427828840032494E-2</c:v>
                </c:pt>
                <c:pt idx="11">
                  <c:v>1.5067796104440557E-2</c:v>
                </c:pt>
                <c:pt idx="12">
                  <c:v>1.2937416743363487E-2</c:v>
                </c:pt>
                <c:pt idx="13">
                  <c:v>1.1031508776310251E-2</c:v>
                </c:pt>
                <c:pt idx="14">
                  <c:v>9.341917061337298E-3</c:v>
                </c:pt>
                <c:pt idx="15">
                  <c:v>7.8577950610749792E-3</c:v>
                </c:pt>
                <c:pt idx="16">
                  <c:v>6.5660314606345504E-3</c:v>
                </c:pt>
                <c:pt idx="17">
                  <c:v>5.4517820745584276E-3</c:v>
                </c:pt>
                <c:pt idx="18">
                  <c:v>4.4990580542051736E-3</c:v>
                </c:pt>
                <c:pt idx="19">
                  <c:v>3.6913196011964405E-3</c:v>
                </c:pt>
                <c:pt idx="20">
                  <c:v>3.0120296967911615E-3</c:v>
                </c:pt>
                <c:pt idx="21">
                  <c:v>2.4451328851776721E-3</c:v>
                </c:pt>
                <c:pt idx="22">
                  <c:v>1.9754373107490103E-3</c:v>
                </c:pt>
                <c:pt idx="23">
                  <c:v>1.5888914424307856E-3</c:v>
                </c:pt>
                <c:pt idx="24">
                  <c:v>1.2727582410015359E-3</c:v>
                </c:pt>
                <c:pt idx="25">
                  <c:v>1.0156978029940218E-3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'input &amp; output'!$P$35</c:f>
              <c:strCache>
                <c:ptCount val="1"/>
                <c:pt idx="0">
                  <c:v>AxVyVz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'input &amp; output'!$C$28:$C$53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'input &amp; output'!$P$36:$P$61</c:f>
              <c:numCache>
                <c:formatCode>0.000</c:formatCode>
                <c:ptCount val="26"/>
                <c:pt idx="0">
                  <c:v>5.2877092784266715E-2</c:v>
                </c:pt>
                <c:pt idx="1">
                  <c:v>5.0306959952332246E-2</c:v>
                </c:pt>
                <c:pt idx="2">
                  <c:v>4.7639165586243197E-2</c:v>
                </c:pt>
                <c:pt idx="3">
                  <c:v>4.488958466653746E-2</c:v>
                </c:pt>
                <c:pt idx="4">
                  <c:v>4.2076642313055801E-2</c:v>
                </c:pt>
                <c:pt idx="5">
                  <c:v>3.9221184493974201E-2</c:v>
                </c:pt>
                <c:pt idx="6">
                  <c:v>3.6346196234868809E-2</c:v>
                </c:pt>
                <c:pt idx="7">
                  <c:v>3.3476350757938381E-2</c:v>
                </c:pt>
                <c:pt idx="8">
                  <c:v>3.0637387720085747E-2</c:v>
                </c:pt>
                <c:pt idx="9">
                  <c:v>2.7855338169833724E-2</c:v>
                </c:pt>
                <c:pt idx="10">
                  <c:v>2.5155635719962977E-2</c:v>
                </c:pt>
                <c:pt idx="11">
                  <c:v>2.2562174139074943E-2</c:v>
                </c:pt>
                <c:pt idx="12">
                  <c:v>2.00963868040679E-2</c:v>
                </c:pt>
                <c:pt idx="13">
                  <c:v>1.7776429268784498E-2</c:v>
                </c:pt>
                <c:pt idx="14">
                  <c:v>1.5616540170442112E-2</c:v>
                </c:pt>
                <c:pt idx="15">
                  <c:v>1.3626637860393366E-2</c:v>
                </c:pt>
                <c:pt idx="16">
                  <c:v>1.1812183279238253E-2</c:v>
                </c:pt>
                <c:pt idx="17">
                  <c:v>1.0174308596761208E-2</c:v>
                </c:pt>
                <c:pt idx="18">
                  <c:v>8.7101817449396282E-3</c:v>
                </c:pt>
                <c:pt idx="19">
                  <c:v>7.4135542470452386E-3</c:v>
                </c:pt>
                <c:pt idx="20">
                  <c:v>6.275426848627615E-3</c:v>
                </c:pt>
                <c:pt idx="21">
                  <c:v>5.28476511737235E-3</c:v>
                </c:pt>
                <c:pt idx="22">
                  <c:v>4.4292039281451567E-3</c:v>
                </c:pt>
                <c:pt idx="23">
                  <c:v>3.6956926934551765E-3</c:v>
                </c:pt>
                <c:pt idx="24">
                  <c:v>3.0710489880243844E-3</c:v>
                </c:pt>
                <c:pt idx="25">
                  <c:v>2.54240386794727E-3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'input &amp; output'!$Q$35</c:f>
              <c:strCache>
                <c:ptCount val="1"/>
                <c:pt idx="0">
                  <c:v>VxAyAz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'input &amp; output'!$C$28:$C$53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'input &amp; output'!$Q$36:$Q$61</c:f>
              <c:numCache>
                <c:formatCode>0.000</c:formatCode>
                <c:ptCount val="26"/>
                <c:pt idx="0">
                  <c:v>0.14373484045721513</c:v>
                </c:pt>
                <c:pt idx="1">
                  <c:v>0.14783621090101806</c:v>
                </c:pt>
                <c:pt idx="2">
                  <c:v>0.15134746896834061</c:v>
                </c:pt>
                <c:pt idx="3">
                  <c:v>0.15417532438970741</c:v>
                </c:pt>
                <c:pt idx="4">
                  <c:v>0.15623150883915823</c:v>
                </c:pt>
                <c:pt idx="5">
                  <c:v>0.15743689777470365</c:v>
                </c:pt>
                <c:pt idx="6">
                  <c:v>0.15772591390598723</c:v>
                </c:pt>
                <c:pt idx="7">
                  <c:v>0.15705091188392081</c:v>
                </c:pt>
                <c:pt idx="8">
                  <c:v>0.15538616657901327</c:v>
                </c:pt>
                <c:pt idx="9">
                  <c:v>0.15273104473907809</c:v>
                </c:pt>
                <c:pt idx="10">
                  <c:v>0.14911195064438243</c:v>
                </c:pt>
                <c:pt idx="11">
                  <c:v>0.14458271263454092</c:v>
                </c:pt>
                <c:pt idx="12">
                  <c:v>0.13922321877722124</c:v>
                </c:pt>
                <c:pt idx="13">
                  <c:v>0.13313630066641213</c:v>
                </c:pt>
                <c:pt idx="14">
                  <c:v>0.12644307418999048</c:v>
                </c:pt>
                <c:pt idx="15">
                  <c:v>0.11927713670019395</c:v>
                </c:pt>
                <c:pt idx="16">
                  <c:v>0.11177815450447791</c:v>
                </c:pt>
                <c:pt idx="17">
                  <c:v>0.10408542777015045</c:v>
                </c:pt>
                <c:pt idx="18">
                  <c:v>9.633198505141384E-2</c:v>
                </c:pt>
                <c:pt idx="19">
                  <c:v>8.8639649403550777E-2</c:v>
                </c:pt>
                <c:pt idx="20">
                  <c:v>8.1115359739487122E-2</c:v>
                </c:pt>
                <c:pt idx="21">
                  <c:v>7.3848858063428779E-2</c:v>
                </c:pt>
                <c:pt idx="22">
                  <c:v>6.6911696006326529E-2</c:v>
                </c:pt>
                <c:pt idx="23">
                  <c:v>6.0357393984055548E-2</c:v>
                </c:pt>
                <c:pt idx="24">
                  <c:v>5.4222512848840956E-2</c:v>
                </c:pt>
                <c:pt idx="25">
                  <c:v>4.8528369977528192E-2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'input &amp; output'!$R$35</c:f>
              <c:strCache>
                <c:ptCount val="1"/>
                <c:pt idx="0">
                  <c:v>AxVyAz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'input &amp; output'!$C$28:$C$53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'input &amp; output'!$R$36:$R$61</c:f>
              <c:numCache>
                <c:formatCode>0.000</c:formatCode>
                <c:ptCount val="26"/>
                <c:pt idx="0">
                  <c:v>0.14373484045721499</c:v>
                </c:pt>
                <c:pt idx="1">
                  <c:v>0.15440670916328539</c:v>
                </c:pt>
                <c:pt idx="2">
                  <c:v>0.1650995352844761</c:v>
                </c:pt>
                <c:pt idx="3">
                  <c:v>0.17565920114252484</c:v>
                </c:pt>
                <c:pt idx="4">
                  <c:v>0.18591310477884998</c:v>
                </c:pt>
                <c:pt idx="5">
                  <c:v>0.19567405468514712</c:v>
                </c:pt>
                <c:pt idx="6">
                  <c:v>0.20474585455992447</c:v>
                </c:pt>
                <c:pt idx="7">
                  <c:v>0.21293049882666015</c:v>
                </c:pt>
                <c:pt idx="8">
                  <c:v>0.22003669135574055</c:v>
                </c:pt>
                <c:pt idx="9">
                  <c:v>0.22588917535137903</c:v>
                </c:pt>
                <c:pt idx="10">
                  <c:v>0.2303381599567878</c:v>
                </c:pt>
                <c:pt idx="11">
                  <c:v>0.23326799387328848</c:v>
                </c:pt>
                <c:pt idx="12">
                  <c:v>0.23460420937371138</c:v>
                </c:pt>
                <c:pt idx="13">
                  <c:v>0.23431816602978081</c:v>
                </c:pt>
                <c:pt idx="14">
                  <c:v>0.23242875957346062</c:v>
                </c:pt>
                <c:pt idx="15">
                  <c:v>0.22900099405665222</c:v>
                </c:pt>
                <c:pt idx="16">
                  <c:v>0.22414158647931917</c:v>
                </c:pt>
                <c:pt idx="17">
                  <c:v>0.21799211355952952</c:v>
                </c:pt>
                <c:pt idx="18">
                  <c:v>0.21072045942501885</c:v>
                </c:pt>
                <c:pt idx="19">
                  <c:v>0.20251144319629882</c:v>
                </c:pt>
                <c:pt idx="20">
                  <c:v>0.19355749005676545</c:v>
                </c:pt>
                <c:pt idx="21">
                  <c:v>0.18405008040194357</c:v>
                </c:pt>
                <c:pt idx="22">
                  <c:v>0.17417250963017708</c:v>
                </c:pt>
                <c:pt idx="23">
                  <c:v>0.16409426233294361</c:v>
                </c:pt>
                <c:pt idx="24">
                  <c:v>0.15396708949127619</c:v>
                </c:pt>
                <c:pt idx="25">
                  <c:v>0.14392270338549823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'input &amp; output'!$S$35</c:f>
              <c:strCache>
                <c:ptCount val="1"/>
                <c:pt idx="0">
                  <c:v>AxAyVz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'input &amp; output'!$C$28:$C$53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'input &amp; output'!$S$36:$S$61</c:f>
              <c:numCache>
                <c:formatCode>0.000</c:formatCode>
                <c:ptCount val="26"/>
                <c:pt idx="0">
                  <c:v>0.14373484045721513</c:v>
                </c:pt>
                <c:pt idx="1">
                  <c:v>0.13305258981091625</c:v>
                </c:pt>
                <c:pt idx="2">
                  <c:v>0.1225914498643559</c:v>
                </c:pt>
                <c:pt idx="3">
                  <c:v>0.11239381148009669</c:v>
                </c:pt>
                <c:pt idx="4">
                  <c:v>0.10250349294937171</c:v>
                </c:pt>
                <c:pt idx="5">
                  <c:v>9.2964913766984764E-2</c:v>
                </c:pt>
                <c:pt idx="6">
                  <c:v>8.382201741211176E-2</c:v>
                </c:pt>
                <c:pt idx="7">
                  <c:v>7.5116964296252489E-2</c:v>
                </c:pt>
                <c:pt idx="8">
                  <c:v>6.6888649599863098E-2</c:v>
                </c:pt>
                <c:pt idx="9">
                  <c:v>5.9171136038294513E-2</c:v>
                </c:pt>
                <c:pt idx="10">
                  <c:v>5.1992122350951457E-2</c:v>
                </c:pt>
                <c:pt idx="11">
                  <c:v>4.5371587236154469E-2</c:v>
                </c:pt>
                <c:pt idx="12">
                  <c:v>3.9320749146643456E-2</c:v>
                </c:pt>
                <c:pt idx="13">
                  <c:v>3.3841461317408852E-2</c:v>
                </c:pt>
                <c:pt idx="14">
                  <c:v>2.8926119656116491E-2</c:v>
                </c:pt>
                <c:pt idx="15">
                  <c:v>2.4558104708211143E-2</c:v>
                </c:pt>
                <c:pt idx="16">
                  <c:v>2.0712717696939793E-2</c:v>
                </c:pt>
                <c:pt idx="17">
                  <c:v>1.73585159121032E-2</c:v>
                </c:pt>
                <c:pt idx="18">
                  <c:v>1.4458914163727937E-2</c:v>
                </c:pt>
                <c:pt idx="19">
                  <c:v>1.1973902265071843E-2</c:v>
                </c:pt>
                <c:pt idx="20">
                  <c:v>9.8617340730373995E-3</c:v>
                </c:pt>
                <c:pt idx="21">
                  <c:v>8.0804673978169157E-3</c:v>
                </c:pt>
                <c:pt idx="22">
                  <c:v>6.5892691242785736E-3</c:v>
                </c:pt>
                <c:pt idx="23">
                  <c:v>5.3494384794417066E-3</c:v>
                </c:pt>
                <c:pt idx="24">
                  <c:v>4.3251369846420617E-3</c:v>
                </c:pt>
                <c:pt idx="25">
                  <c:v>3.4838419152833215E-3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'input &amp; output'!$T$35</c:f>
              <c:strCache>
                <c:ptCount val="1"/>
                <c:pt idx="0">
                  <c:v>AxAyAz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'input &amp; output'!$C$28:$C$53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'input &amp; output'!$T$36:$T$61</c:f>
              <c:numCache>
                <c:formatCode>0.000</c:formatCode>
                <c:ptCount val="26"/>
                <c:pt idx="0">
                  <c:v>0.39071180493130792</c:v>
                </c:pt>
                <c:pt idx="1">
                  <c:v>0.38102327531185909</c:v>
                </c:pt>
                <c:pt idx="2">
                  <c:v>0.36984695437891013</c:v>
                </c:pt>
                <c:pt idx="3">
                  <c:v>0.35722180142152499</c:v>
                </c:pt>
                <c:pt idx="4">
                  <c:v>0.34321630667564257</c:v>
                </c:pt>
                <c:pt idx="5">
                  <c:v>0.32793065106204572</c:v>
                </c:pt>
                <c:pt idx="6">
                  <c:v>0.31149762612979226</c:v>
                </c:pt>
                <c:pt idx="7">
                  <c:v>0.29408193843396768</c:v>
                </c:pt>
                <c:pt idx="8">
                  <c:v>0.27587760291793428</c:v>
                </c:pt>
                <c:pt idx="9">
                  <c:v>0.25710327857273829</c:v>
                </c:pt>
                <c:pt idx="10">
                  <c:v>0.23799560931485025</c:v>
                </c:pt>
                <c:pt idx="11">
                  <c:v>0.21880087942710125</c:v>
                </c:pt>
                <c:pt idx="12">
                  <c:v>0.19976553649578122</c:v>
                </c:pt>
                <c:pt idx="13">
                  <c:v>0.18112632785226609</c:v>
                </c:pt>
                <c:pt idx="14">
                  <c:v>0.16310089502850367</c:v>
                </c:pt>
                <c:pt idx="15">
                  <c:v>0.1458796472020194</c:v>
                </c:pt>
                <c:pt idx="16">
                  <c:v>0.12961958759331774</c:v>
                </c:pt>
                <c:pt idx="17">
                  <c:v>0.11444052274308658</c:v>
                </c:pt>
                <c:pt idx="18">
                  <c:v>0.10042379106665568</c:v>
                </c:pt>
                <c:pt idx="19">
                  <c:v>8.7613359484805295E-2</c:v>
                </c:pt>
                <c:pt idx="20">
                  <c:v>7.6018903939903446E-2</c:v>
                </c:pt>
                <c:pt idx="21">
                  <c:v>6.5620342111469221E-2</c:v>
                </c:pt>
                <c:pt idx="22">
                  <c:v>5.6373233393763933E-2</c:v>
                </c:pt>
                <c:pt idx="23">
                  <c:v>4.8214491263114591E-2</c:v>
                </c:pt>
                <c:pt idx="24">
                  <c:v>4.1067942937347196E-2</c:v>
                </c:pt>
                <c:pt idx="25">
                  <c:v>3.4849392735031438E-2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'input &amp; output'!$L$34:$L$35</c:f>
              <c:strCache>
                <c:ptCount val="2"/>
                <c:pt idx="0">
                  <c:v>mean fitness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'input &amp; output'!$C$28:$C$53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'input &amp; output'!$L$36:$L$61</c:f>
              <c:numCache>
                <c:formatCode>0.000</c:formatCode>
                <c:ptCount val="26"/>
                <c:pt idx="1">
                  <c:v>0.16406842531560056</c:v>
                </c:pt>
                <c:pt idx="2">
                  <c:v>0.16483500358215686</c:v>
                </c:pt>
                <c:pt idx="3">
                  <c:v>0.16565481856130604</c:v>
                </c:pt>
                <c:pt idx="4">
                  <c:v>0.16652905796069573</c:v>
                </c:pt>
                <c:pt idx="5">
                  <c:v>0.1674579942138826</c:v>
                </c:pt>
                <c:pt idx="6">
                  <c:v>0.16844078339160443</c:v>
                </c:pt>
                <c:pt idx="7">
                  <c:v>0.16947528449441859</c:v>
                </c:pt>
                <c:pt idx="8">
                  <c:v>0.17055792007672252</c:v>
                </c:pt>
                <c:pt idx="9">
                  <c:v>0.17168360011551356</c:v>
                </c:pt>
                <c:pt idx="10">
                  <c:v>0.17284572891938357</c:v>
                </c:pt>
                <c:pt idx="11">
                  <c:v>0.17403630913221751</c:v>
                </c:pt>
                <c:pt idx="12">
                  <c:v>0.17524614767110006</c:v>
                </c:pt>
                <c:pt idx="13">
                  <c:v>0.17646515676834615</c:v>
                </c:pt>
                <c:pt idx="14">
                  <c:v>0.1776827309948113</c:v>
                </c:pt>
                <c:pt idx="15">
                  <c:v>0.17888817052334727</c:v>
                </c:pt>
                <c:pt idx="16">
                  <c:v>0.18007111414020877</c:v>
                </c:pt>
                <c:pt idx="17">
                  <c:v>0.18122194409657832</c:v>
                </c:pt>
                <c:pt idx="18">
                  <c:v>0.18233212911410984</c:v>
                </c:pt>
                <c:pt idx="19">
                  <c:v>0.18339448076353621</c:v>
                </c:pt>
                <c:pt idx="20">
                  <c:v>0.18440331011153291</c:v>
                </c:pt>
                <c:pt idx="21">
                  <c:v>0.18535448367098167</c:v>
                </c:pt>
                <c:pt idx="22">
                  <c:v>0.18624538820575287</c:v>
                </c:pt>
                <c:pt idx="23">
                  <c:v>0.18707482142205159</c:v>
                </c:pt>
                <c:pt idx="24">
                  <c:v>0.1878428294757109</c:v>
                </c:pt>
                <c:pt idx="25">
                  <c:v>0.18855051277178655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046704"/>
        <c:axId val="370047096"/>
      </c:scatterChart>
      <c:valAx>
        <c:axId val="370046704"/>
        <c:scaling>
          <c:orientation val="minMax"/>
          <c:max val="26"/>
          <c:min val="0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0047096"/>
        <c:crosses val="autoZero"/>
        <c:crossBetween val="midCat"/>
      </c:valAx>
      <c:valAx>
        <c:axId val="37004709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0046704"/>
        <c:crosses val="autoZero"/>
        <c:crossBetween val="midCat"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280941233697142"/>
          <c:y val="0.37858997571827585"/>
          <c:w val="0.20035813090931198"/>
          <c:h val="0.472584950945303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30</xdr:row>
      <xdr:rowOff>38100</xdr:rowOff>
    </xdr:from>
    <xdr:to>
      <xdr:col>33</xdr:col>
      <xdr:colOff>95250</xdr:colOff>
      <xdr:row>76</xdr:row>
      <xdr:rowOff>38100</xdr:rowOff>
    </xdr:to>
    <xdr:grpSp>
      <xdr:nvGrpSpPr>
        <xdr:cNvPr id="9023" name="Gruppieren 6"/>
        <xdr:cNvGrpSpPr>
          <a:grpSpLocks/>
        </xdr:cNvGrpSpPr>
      </xdr:nvGrpSpPr>
      <xdr:grpSpPr bwMode="auto">
        <a:xfrm>
          <a:off x="3514725" y="4533900"/>
          <a:ext cx="9925050" cy="7010400"/>
          <a:chOff x="3476625" y="4505325"/>
          <a:chExt cx="9925050" cy="7010400"/>
        </a:xfrm>
      </xdr:grpSpPr>
      <xdr:graphicFrame macro="">
        <xdr:nvGraphicFramePr>
          <xdr:cNvPr id="9024" name="Chart 3"/>
          <xdr:cNvGraphicFramePr>
            <a:graphicFrameLocks/>
          </xdr:cNvGraphicFramePr>
        </xdr:nvGraphicFramePr>
        <xdr:xfrm>
          <a:off x="3476625" y="8066459"/>
          <a:ext cx="4984818" cy="344926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9025" name="Chart 8"/>
          <xdr:cNvGraphicFramePr>
            <a:graphicFrameLocks/>
          </xdr:cNvGraphicFramePr>
        </xdr:nvGraphicFramePr>
        <xdr:xfrm>
          <a:off x="8416857" y="4505325"/>
          <a:ext cx="4984818" cy="357045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9026" name="Chart 9"/>
          <xdr:cNvGraphicFramePr>
            <a:graphicFrameLocks/>
          </xdr:cNvGraphicFramePr>
        </xdr:nvGraphicFramePr>
        <xdr:xfrm>
          <a:off x="8416857" y="8066459"/>
          <a:ext cx="4984818" cy="344926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9027" name="Chart 1"/>
          <xdr:cNvGraphicFramePr>
            <a:graphicFrameLocks/>
          </xdr:cNvGraphicFramePr>
        </xdr:nvGraphicFramePr>
        <xdr:xfrm>
          <a:off x="3476625" y="4505325"/>
          <a:ext cx="4940232" cy="357045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0.2844</cdr:x>
      <cdr:y>0.89677</cdr:y>
    </cdr:from>
    <cdr:to>
      <cdr:x>0.58324</cdr:x>
      <cdr:y>0.96149</cdr:y>
    </cdr:to>
    <cdr:sp macro="" textlink="">
      <cdr:nvSpPr>
        <cdr:cNvPr id="51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7173" y="3194471"/>
          <a:ext cx="1609605" cy="2192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150" b="0" i="0" strike="noStrike">
              <a:solidFill>
                <a:srgbClr val="000000"/>
              </a:solidFill>
              <a:latin typeface="Arial"/>
              <a:cs typeface="Arial"/>
            </a:rPr>
            <a:t>season</a:t>
          </a:r>
        </a:p>
      </cdr:txBody>
    </cdr:sp>
  </cdr:relSizeAnchor>
  <cdr:relSizeAnchor xmlns:cdr="http://schemas.openxmlformats.org/drawingml/2006/chartDrawing">
    <cdr:from>
      <cdr:x>0.81143</cdr:x>
      <cdr:y>0.12051</cdr:y>
    </cdr:from>
    <cdr:to>
      <cdr:x>0.95366</cdr:x>
      <cdr:y>0.27392</cdr:y>
    </cdr:to>
    <cdr:sp macro="" textlink="">
      <cdr:nvSpPr>
        <cdr:cNvPr id="5120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44806" y="406462"/>
          <a:ext cx="709040" cy="5316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150" b="0" i="0" strike="noStrike">
              <a:solidFill>
                <a:srgbClr val="000000"/>
              </a:solidFill>
              <a:latin typeface="Arial"/>
              <a:cs typeface="Arial"/>
            </a:rPr>
            <a:t>host</a:t>
          </a:r>
        </a:p>
        <a:p xmlns:a="http://schemas.openxmlformats.org/drawingml/2006/main">
          <a:pPr algn="ctr" rtl="1">
            <a:defRPr sz="1000"/>
          </a:pPr>
          <a:r>
            <a:rPr lang="en-US" sz="1150" b="0" i="0" strike="noStrike">
              <a:solidFill>
                <a:srgbClr val="000000"/>
              </a:solidFill>
              <a:latin typeface="Arial"/>
              <a:cs typeface="Arial"/>
            </a:rPr>
            <a:t>resistance</a:t>
          </a:r>
        </a:p>
        <a:p xmlns:a="http://schemas.openxmlformats.org/drawingml/2006/main">
          <a:pPr algn="ctr" rtl="1">
            <a:defRPr sz="1000"/>
          </a:pPr>
          <a:r>
            <a:rPr lang="en-US" sz="1150" b="0" i="0" strike="noStrike">
              <a:solidFill>
                <a:srgbClr val="000000"/>
              </a:solidFill>
              <a:latin typeface="Arial"/>
              <a:cs typeface="Arial"/>
            </a:rPr>
            <a:t>sources:</a:t>
          </a:r>
        </a:p>
      </cdr:txBody>
    </cdr:sp>
  </cdr:relSizeAnchor>
  <cdr:relSizeAnchor xmlns:cdr="http://schemas.openxmlformats.org/drawingml/2006/chartDrawing">
    <cdr:from>
      <cdr:x>0.02367</cdr:x>
      <cdr:y>0.01348</cdr:y>
    </cdr:from>
    <cdr:to>
      <cdr:x>0.06835</cdr:x>
      <cdr:y>0.97485</cdr:y>
    </cdr:to>
    <cdr:sp macro="" textlink="">
      <cdr:nvSpPr>
        <cdr:cNvPr id="512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8072" y="50800"/>
          <a:ext cx="238363" cy="34007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150" b="0" i="0" strike="noStrike">
              <a:solidFill>
                <a:srgbClr val="000000"/>
              </a:solidFill>
              <a:latin typeface="Arial"/>
              <a:cs typeface="Arial"/>
            </a:rPr>
            <a:t>relative host resistance area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0.33304</cdr:x>
      <cdr:y>0.92222</cdr:y>
    </cdr:from>
    <cdr:to>
      <cdr:x>0.53315</cdr:x>
      <cdr:y>0.98528</cdr:y>
    </cdr:to>
    <cdr:sp macro="" textlink="">
      <cdr:nvSpPr>
        <cdr:cNvPr id="56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73039" y="3385160"/>
          <a:ext cx="1067395" cy="228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season</a:t>
          </a:r>
        </a:p>
      </cdr:txBody>
    </cdr:sp>
  </cdr:relSizeAnchor>
  <cdr:relSizeAnchor xmlns:cdr="http://schemas.openxmlformats.org/drawingml/2006/chartDrawing">
    <cdr:from>
      <cdr:x>0.02391</cdr:x>
      <cdr:y>0.01302</cdr:y>
    </cdr:from>
    <cdr:to>
      <cdr:x>0.06884</cdr:x>
      <cdr:y>0.93268</cdr:y>
    </cdr:to>
    <cdr:sp macro="" textlink="">
      <cdr:nvSpPr>
        <cdr:cNvPr id="56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381" y="50800"/>
          <a:ext cx="238363" cy="33717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relative frequency </a:t>
          </a:r>
        </a:p>
      </cdr:txBody>
    </cdr:sp>
  </cdr:relSizeAnchor>
  <cdr:relSizeAnchor xmlns:cdr="http://schemas.openxmlformats.org/drawingml/2006/chartDrawing">
    <cdr:from>
      <cdr:x>0.84322</cdr:x>
      <cdr:y>0.40821</cdr:y>
    </cdr:from>
    <cdr:to>
      <cdr:x>0.98916</cdr:x>
      <cdr:y>0.50867</cdr:y>
    </cdr:to>
    <cdr:sp macro="" textlink="">
      <cdr:nvSpPr>
        <cdr:cNvPr id="563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8982" y="1471510"/>
          <a:ext cx="733663" cy="362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150" b="0" i="0" strike="noStrike">
              <a:solidFill>
                <a:srgbClr val="000000"/>
              </a:solidFill>
              <a:latin typeface="Arial"/>
              <a:cs typeface="Arial"/>
            </a:rPr>
            <a:t>virulence</a:t>
          </a:r>
        </a:p>
        <a:p xmlns:a="http://schemas.openxmlformats.org/drawingml/2006/main">
          <a:pPr algn="ctr" rtl="1">
            <a:defRPr sz="1000"/>
          </a:pPr>
          <a:r>
            <a:rPr lang="en-US" sz="1150" b="0" i="0" strike="noStrike">
              <a:solidFill>
                <a:srgbClr val="000000"/>
              </a:solidFill>
              <a:latin typeface="Arial"/>
              <a:cs typeface="Arial"/>
            </a:rPr>
            <a:t>properties: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0.32518</cdr:x>
      <cdr:y>0.92936</cdr:y>
    </cdr:from>
    <cdr:to>
      <cdr:x>0.58225</cdr:x>
      <cdr:y>0.99309</cdr:y>
    </cdr:to>
    <cdr:sp macro="" textlink="">
      <cdr:nvSpPr>
        <cdr:cNvPr id="57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35058" y="3295048"/>
          <a:ext cx="1371243" cy="2192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150" b="0" i="0" strike="noStrike">
              <a:solidFill>
                <a:srgbClr val="000000"/>
              </a:solidFill>
              <a:latin typeface="Arial"/>
              <a:cs typeface="Arial"/>
            </a:rPr>
            <a:t>season</a:t>
          </a:r>
        </a:p>
      </cdr:txBody>
    </cdr:sp>
  </cdr:relSizeAnchor>
  <cdr:relSizeAnchor xmlns:cdr="http://schemas.openxmlformats.org/drawingml/2006/chartDrawing">
    <cdr:from>
      <cdr:x>0.02661</cdr:x>
      <cdr:y>0.01348</cdr:y>
    </cdr:from>
    <cdr:to>
      <cdr:x>0.07154</cdr:x>
      <cdr:y>0.97485</cdr:y>
    </cdr:to>
    <cdr:sp macro="" textlink="">
      <cdr:nvSpPr>
        <cdr:cNvPr id="57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8" y="50800"/>
          <a:ext cx="238363" cy="34007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150" b="0" i="0" strike="noStrike">
              <a:solidFill>
                <a:srgbClr val="000000"/>
              </a:solidFill>
              <a:latin typeface="Arial"/>
              <a:cs typeface="Arial"/>
            </a:rPr>
            <a:t>linkage disequilibrium</a:t>
          </a:r>
        </a:p>
      </cdr:txBody>
    </cdr:sp>
  </cdr:relSizeAnchor>
  <cdr:relSizeAnchor xmlns:cdr="http://schemas.openxmlformats.org/drawingml/2006/chartDrawing">
    <cdr:from>
      <cdr:x>0.78406</cdr:x>
      <cdr:y>0.16892</cdr:y>
    </cdr:from>
    <cdr:to>
      <cdr:x>0.9808</cdr:x>
      <cdr:y>0.27342</cdr:y>
    </cdr:to>
    <cdr:sp macro="" textlink="">
      <cdr:nvSpPr>
        <cdr:cNvPr id="57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09601" y="573440"/>
          <a:ext cx="979499" cy="362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150" b="0" i="0" strike="noStrike">
              <a:solidFill>
                <a:srgbClr val="000000"/>
              </a:solidFill>
              <a:latin typeface="Arial"/>
              <a:cs typeface="Arial"/>
            </a:rPr>
            <a:t>linkage </a:t>
          </a:r>
        </a:p>
        <a:p xmlns:a="http://schemas.openxmlformats.org/drawingml/2006/main">
          <a:pPr algn="ctr" rtl="1">
            <a:defRPr sz="1000"/>
          </a:pPr>
          <a:r>
            <a:rPr lang="en-US" sz="1150" b="0" i="0" strike="noStrike">
              <a:solidFill>
                <a:srgbClr val="000000"/>
              </a:solidFill>
              <a:latin typeface="Arial"/>
              <a:cs typeface="Arial"/>
            </a:rPr>
            <a:t>disequilibrium: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0.28443</cdr:x>
      <cdr:y>0.92222</cdr:y>
    </cdr:from>
    <cdr:to>
      <cdr:x>0.56313</cdr:x>
      <cdr:y>0.98528</cdr:y>
    </cdr:to>
    <cdr:sp macro="" textlink="">
      <cdr:nvSpPr>
        <cdr:cNvPr id="4096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2534" y="3385160"/>
          <a:ext cx="1513999" cy="228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season</a:t>
          </a:r>
        </a:p>
      </cdr:txBody>
    </cdr:sp>
  </cdr:relSizeAnchor>
  <cdr:relSizeAnchor xmlns:cdr="http://schemas.openxmlformats.org/drawingml/2006/chartDrawing">
    <cdr:from>
      <cdr:x>0.02366</cdr:x>
      <cdr:y>0.01302</cdr:y>
    </cdr:from>
    <cdr:to>
      <cdr:x>0.06786</cdr:x>
      <cdr:y>0.93268</cdr:y>
    </cdr:to>
    <cdr:sp macro="" textlink="">
      <cdr:nvSpPr>
        <cdr:cNvPr id="4096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381" y="50800"/>
          <a:ext cx="238363" cy="33717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relative frequency resp. mean fitness  </a:t>
          </a:r>
        </a:p>
      </cdr:txBody>
    </cdr:sp>
  </cdr:relSizeAnchor>
  <cdr:relSizeAnchor xmlns:cdr="http://schemas.openxmlformats.org/drawingml/2006/chartDrawing">
    <cdr:from>
      <cdr:x>0.79075</cdr:x>
      <cdr:y>0.256</cdr:y>
    </cdr:from>
    <cdr:to>
      <cdr:x>0.94093</cdr:x>
      <cdr:y>0.35646</cdr:y>
    </cdr:to>
    <cdr:sp macro="" textlink="">
      <cdr:nvSpPr>
        <cdr:cNvPr id="40963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9653" y="922825"/>
          <a:ext cx="748218" cy="362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150" b="0" i="0" strike="noStrike">
              <a:solidFill>
                <a:srgbClr val="000000"/>
              </a:solidFill>
              <a:latin typeface="Arial"/>
              <a:cs typeface="Arial"/>
            </a:rPr>
            <a:t>pathogen</a:t>
          </a:r>
        </a:p>
        <a:p xmlns:a="http://schemas.openxmlformats.org/drawingml/2006/main">
          <a:pPr algn="l" rtl="1">
            <a:defRPr sz="1000"/>
          </a:pPr>
          <a:r>
            <a:rPr lang="en-US" sz="1150" b="0" i="0" strike="noStrike">
              <a:solidFill>
                <a:srgbClr val="000000"/>
              </a:solidFill>
              <a:latin typeface="Arial"/>
              <a:cs typeface="Arial"/>
            </a:rPr>
            <a:t>phenotype: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01"/>
  <sheetViews>
    <sheetView showGridLines="0" tabSelected="1" zoomScaleNormal="100" workbookViewId="0">
      <selection activeCell="C2" sqref="C2:K4"/>
    </sheetView>
  </sheetViews>
  <sheetFormatPr baseColWidth="10" defaultColWidth="9.140625" defaultRowHeight="12" customHeight="1" x14ac:dyDescent="0.2"/>
  <cols>
    <col min="1" max="1" width="0.140625" style="170" customWidth="1"/>
    <col min="2" max="2" width="0.7109375" style="170" customWidth="1"/>
    <col min="3" max="33" width="6.42578125" style="170" customWidth="1"/>
    <col min="34" max="34" width="6.42578125" style="145" customWidth="1"/>
    <col min="35" max="36" width="6.42578125" style="170" customWidth="1"/>
    <col min="37" max="48" width="7.140625" style="170" customWidth="1"/>
    <col min="49" max="16384" width="9.140625" style="170"/>
  </cols>
  <sheetData>
    <row r="1" spans="1:48" ht="3.75" customHeight="1" thickBot="1" x14ac:dyDescent="0.25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5"/>
      <c r="AI1" s="254"/>
    </row>
    <row r="2" spans="1:48" ht="12" customHeight="1" thickTop="1" x14ac:dyDescent="0.2">
      <c r="A2" s="254"/>
      <c r="B2" s="254"/>
      <c r="C2" s="337" t="s">
        <v>138</v>
      </c>
      <c r="D2" s="338"/>
      <c r="E2" s="338"/>
      <c r="F2" s="338"/>
      <c r="G2" s="338"/>
      <c r="H2" s="338"/>
      <c r="I2" s="338"/>
      <c r="J2" s="338"/>
      <c r="K2" s="338"/>
      <c r="L2" s="342" t="s">
        <v>136</v>
      </c>
      <c r="M2" s="301"/>
      <c r="N2" s="301"/>
      <c r="O2" s="301"/>
      <c r="P2" s="301"/>
      <c r="Q2" s="301"/>
      <c r="R2" s="301"/>
      <c r="S2" s="348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5"/>
      <c r="AI2" s="254"/>
    </row>
    <row r="3" spans="1:48" ht="12" customHeight="1" x14ac:dyDescent="0.2">
      <c r="A3" s="254"/>
      <c r="B3" s="254"/>
      <c r="C3" s="339"/>
      <c r="D3" s="340"/>
      <c r="E3" s="340"/>
      <c r="F3" s="340"/>
      <c r="G3" s="340"/>
      <c r="H3" s="340"/>
      <c r="I3" s="340"/>
      <c r="J3" s="340"/>
      <c r="K3" s="340"/>
      <c r="L3" s="171" t="s">
        <v>102</v>
      </c>
      <c r="M3" s="172" t="s">
        <v>103</v>
      </c>
      <c r="N3" s="172" t="s">
        <v>104</v>
      </c>
      <c r="O3" s="172" t="s">
        <v>105</v>
      </c>
      <c r="P3" s="172" t="s">
        <v>106</v>
      </c>
      <c r="Q3" s="172" t="s">
        <v>107</v>
      </c>
      <c r="R3" s="172" t="s">
        <v>108</v>
      </c>
      <c r="S3" s="173" t="s">
        <v>109</v>
      </c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5"/>
      <c r="AI3" s="254"/>
    </row>
    <row r="4" spans="1:48" ht="12.75" customHeight="1" thickBot="1" x14ac:dyDescent="0.25">
      <c r="A4" s="254"/>
      <c r="B4" s="254"/>
      <c r="C4" s="339"/>
      <c r="D4" s="340"/>
      <c r="E4" s="340"/>
      <c r="F4" s="340"/>
      <c r="G4" s="340"/>
      <c r="H4" s="340"/>
      <c r="I4" s="340"/>
      <c r="J4" s="340"/>
      <c r="K4" s="340"/>
      <c r="L4" s="232" t="s">
        <v>20</v>
      </c>
      <c r="M4" s="223" t="s">
        <v>21</v>
      </c>
      <c r="N4" s="223" t="s">
        <v>22</v>
      </c>
      <c r="O4" s="223" t="s">
        <v>23</v>
      </c>
      <c r="P4" s="223" t="s">
        <v>24</v>
      </c>
      <c r="Q4" s="223" t="s">
        <v>25</v>
      </c>
      <c r="R4" s="223" t="s">
        <v>26</v>
      </c>
      <c r="S4" s="224" t="s">
        <v>27</v>
      </c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5"/>
      <c r="AI4" s="286"/>
      <c r="AJ4" s="174"/>
    </row>
    <row r="5" spans="1:48" ht="12.75" customHeight="1" thickTop="1" x14ac:dyDescent="0.2">
      <c r="A5" s="254"/>
      <c r="B5" s="254"/>
      <c r="C5" s="357" t="s">
        <v>125</v>
      </c>
      <c r="D5" s="289" t="s">
        <v>101</v>
      </c>
      <c r="E5" s="306"/>
      <c r="F5" s="306"/>
      <c r="G5" s="306"/>
      <c r="H5" s="306"/>
      <c r="I5" s="306"/>
      <c r="J5" s="307"/>
      <c r="K5" s="243" t="s">
        <v>60</v>
      </c>
      <c r="L5" s="245">
        <v>1</v>
      </c>
      <c r="M5" s="233">
        <v>1</v>
      </c>
      <c r="N5" s="233">
        <v>1</v>
      </c>
      <c r="O5" s="233">
        <v>0</v>
      </c>
      <c r="P5" s="233">
        <v>1</v>
      </c>
      <c r="Q5" s="233">
        <v>0</v>
      </c>
      <c r="R5" s="233">
        <v>0</v>
      </c>
      <c r="S5" s="234">
        <v>0</v>
      </c>
      <c r="T5" s="229">
        <v>0.25</v>
      </c>
      <c r="U5" s="288" t="s">
        <v>137</v>
      </c>
      <c r="V5" s="289"/>
      <c r="W5" s="290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355"/>
      <c r="AK5" s="355"/>
      <c r="AL5" s="355"/>
      <c r="AM5" s="145"/>
      <c r="AN5" s="355"/>
      <c r="AO5" s="355"/>
      <c r="AP5" s="355"/>
      <c r="AQ5" s="355"/>
      <c r="AR5" s="355"/>
      <c r="AS5" s="355"/>
      <c r="AT5" s="355"/>
      <c r="AU5" s="355"/>
      <c r="AV5" s="355"/>
    </row>
    <row r="6" spans="1:48" ht="12.75" customHeight="1" x14ac:dyDescent="0.2">
      <c r="A6" s="254"/>
      <c r="B6" s="254"/>
      <c r="C6" s="358"/>
      <c r="D6" s="308"/>
      <c r="E6" s="308"/>
      <c r="F6" s="308"/>
      <c r="G6" s="308"/>
      <c r="H6" s="308"/>
      <c r="I6" s="308"/>
      <c r="J6" s="309"/>
      <c r="K6" s="219" t="s">
        <v>99</v>
      </c>
      <c r="L6" s="246">
        <v>1</v>
      </c>
      <c r="M6" s="217">
        <v>1</v>
      </c>
      <c r="N6" s="217">
        <v>0</v>
      </c>
      <c r="O6" s="217">
        <v>1</v>
      </c>
      <c r="P6" s="217">
        <v>0</v>
      </c>
      <c r="Q6" s="217">
        <v>1</v>
      </c>
      <c r="R6" s="217">
        <v>0</v>
      </c>
      <c r="S6" s="235">
        <v>0</v>
      </c>
      <c r="T6" s="230">
        <v>0.25</v>
      </c>
      <c r="U6" s="291"/>
      <c r="V6" s="292"/>
      <c r="W6" s="293"/>
      <c r="X6" s="297"/>
      <c r="Y6" s="297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145"/>
      <c r="AK6" s="145"/>
      <c r="AL6" s="145"/>
      <c r="AM6" s="145"/>
      <c r="AN6" s="355"/>
      <c r="AO6" s="355"/>
      <c r="AP6" s="355"/>
      <c r="AQ6" s="355"/>
      <c r="AR6" s="355"/>
      <c r="AS6" s="355"/>
      <c r="AT6" s="355"/>
      <c r="AU6" s="355"/>
      <c r="AV6" s="355"/>
    </row>
    <row r="7" spans="1:48" ht="12" customHeight="1" thickBot="1" x14ac:dyDescent="0.25">
      <c r="A7" s="254"/>
      <c r="B7" s="254"/>
      <c r="C7" s="358"/>
      <c r="D7" s="310"/>
      <c r="E7" s="310"/>
      <c r="F7" s="310"/>
      <c r="G7" s="310"/>
      <c r="H7" s="310"/>
      <c r="I7" s="310"/>
      <c r="J7" s="311"/>
      <c r="K7" s="244" t="s">
        <v>62</v>
      </c>
      <c r="L7" s="247">
        <v>1</v>
      </c>
      <c r="M7" s="218">
        <v>0</v>
      </c>
      <c r="N7" s="218">
        <v>1</v>
      </c>
      <c r="O7" s="218">
        <v>1</v>
      </c>
      <c r="P7" s="218">
        <v>0</v>
      </c>
      <c r="Q7" s="218">
        <v>0</v>
      </c>
      <c r="R7" s="218">
        <v>1</v>
      </c>
      <c r="S7" s="236">
        <v>0</v>
      </c>
      <c r="T7" s="231">
        <v>0.25</v>
      </c>
      <c r="U7" s="294"/>
      <c r="V7" s="295"/>
      <c r="W7" s="296"/>
      <c r="X7" s="297"/>
      <c r="Y7" s="297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145"/>
      <c r="AK7" s="145"/>
      <c r="AL7" s="145"/>
      <c r="AM7" s="145"/>
      <c r="AN7" s="355"/>
      <c r="AO7" s="355"/>
      <c r="AP7" s="355"/>
      <c r="AQ7" s="355"/>
      <c r="AR7" s="355"/>
      <c r="AS7" s="355"/>
      <c r="AT7" s="355"/>
      <c r="AU7" s="355"/>
      <c r="AV7" s="355"/>
    </row>
    <row r="8" spans="1:48" ht="12" customHeight="1" thickTop="1" x14ac:dyDescent="0.2">
      <c r="A8" s="254"/>
      <c r="B8" s="254"/>
      <c r="C8" s="358"/>
      <c r="D8" s="341" t="s">
        <v>132</v>
      </c>
      <c r="E8" s="341"/>
      <c r="F8" s="341"/>
      <c r="G8" s="341"/>
      <c r="H8" s="341"/>
      <c r="I8" s="341"/>
      <c r="J8" s="341"/>
      <c r="K8" s="341"/>
      <c r="L8" s="248">
        <v>0.5</v>
      </c>
      <c r="M8" s="213">
        <v>0.5</v>
      </c>
      <c r="N8" s="213">
        <v>0.5</v>
      </c>
      <c r="O8" s="213">
        <v>0.5</v>
      </c>
      <c r="P8" s="213">
        <v>0.5</v>
      </c>
      <c r="Q8" s="213">
        <v>0.5</v>
      </c>
      <c r="R8" s="213">
        <v>0.5</v>
      </c>
      <c r="S8" s="214">
        <v>0.5</v>
      </c>
      <c r="T8" s="267"/>
      <c r="U8" s="257"/>
      <c r="V8" s="257"/>
      <c r="W8" s="257"/>
      <c r="X8" s="297"/>
      <c r="Y8" s="297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145"/>
      <c r="AK8" s="145"/>
      <c r="AL8" s="145"/>
      <c r="AM8" s="145"/>
      <c r="AN8" s="355"/>
      <c r="AO8" s="355"/>
      <c r="AP8" s="355"/>
      <c r="AQ8" s="355"/>
      <c r="AR8" s="355"/>
      <c r="AS8" s="355"/>
      <c r="AT8" s="355"/>
      <c r="AU8" s="355"/>
      <c r="AV8" s="355"/>
    </row>
    <row r="9" spans="1:48" ht="12" customHeight="1" thickBot="1" x14ac:dyDescent="0.25">
      <c r="A9" s="254"/>
      <c r="B9" s="254"/>
      <c r="C9" s="358"/>
      <c r="D9" s="312" t="s">
        <v>133</v>
      </c>
      <c r="E9" s="312"/>
      <c r="F9" s="312"/>
      <c r="G9" s="312"/>
      <c r="H9" s="312"/>
      <c r="I9" s="312"/>
      <c r="J9" s="312"/>
      <c r="K9" s="312"/>
      <c r="L9" s="249">
        <f t="shared" ref="L9:S9" si="0">1-(1-$T5*L5)*(1-$T6*L6)*(1-$T7*L7)</f>
        <v>0.578125</v>
      </c>
      <c r="M9" s="215">
        <f t="shared" si="0"/>
        <v>0.4375</v>
      </c>
      <c r="N9" s="215">
        <f t="shared" si="0"/>
        <v>0.4375</v>
      </c>
      <c r="O9" s="215">
        <f t="shared" si="0"/>
        <v>0.4375</v>
      </c>
      <c r="P9" s="215">
        <f t="shared" si="0"/>
        <v>0.25</v>
      </c>
      <c r="Q9" s="215">
        <f t="shared" si="0"/>
        <v>0.25</v>
      </c>
      <c r="R9" s="215">
        <f t="shared" si="0"/>
        <v>0.25</v>
      </c>
      <c r="S9" s="216">
        <f t="shared" si="0"/>
        <v>0</v>
      </c>
      <c r="T9" s="255"/>
      <c r="U9" s="255"/>
      <c r="V9" s="255"/>
      <c r="W9" s="261"/>
      <c r="X9" s="297"/>
      <c r="Y9" s="297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145"/>
      <c r="AK9" s="145"/>
      <c r="AL9" s="145"/>
      <c r="AM9" s="145"/>
      <c r="AN9" s="355"/>
      <c r="AO9" s="355"/>
      <c r="AP9" s="355"/>
      <c r="AQ9" s="355"/>
      <c r="AR9" s="355"/>
      <c r="AS9" s="355"/>
      <c r="AT9" s="355"/>
      <c r="AU9" s="355"/>
      <c r="AV9" s="355"/>
    </row>
    <row r="10" spans="1:48" ht="12" customHeight="1" thickTop="1" x14ac:dyDescent="0.2">
      <c r="A10" s="254"/>
      <c r="B10" s="254"/>
      <c r="C10" s="358"/>
      <c r="D10" s="301" t="s">
        <v>110</v>
      </c>
      <c r="E10" s="301"/>
      <c r="F10" s="301"/>
      <c r="G10" s="301"/>
      <c r="H10" s="301"/>
      <c r="I10" s="301"/>
      <c r="J10" s="301"/>
      <c r="K10" s="301"/>
      <c r="L10" s="367" t="s">
        <v>134</v>
      </c>
      <c r="M10" s="368"/>
      <c r="N10" s="368"/>
      <c r="O10" s="368"/>
      <c r="P10" s="368"/>
      <c r="Q10" s="368"/>
      <c r="R10" s="368"/>
      <c r="S10" s="369"/>
      <c r="T10" s="255"/>
      <c r="U10" s="255"/>
      <c r="V10" s="255"/>
      <c r="W10" s="261"/>
      <c r="X10" s="297"/>
      <c r="Y10" s="297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145"/>
      <c r="AK10" s="145"/>
      <c r="AL10" s="145"/>
      <c r="AM10" s="145"/>
      <c r="AN10" s="355"/>
      <c r="AO10" s="355"/>
      <c r="AP10" s="355"/>
      <c r="AQ10" s="355"/>
      <c r="AR10" s="355"/>
      <c r="AS10" s="355"/>
      <c r="AT10" s="355"/>
      <c r="AU10" s="355"/>
      <c r="AV10" s="355"/>
    </row>
    <row r="11" spans="1:48" ht="12" customHeight="1" x14ac:dyDescent="0.2">
      <c r="A11" s="254"/>
      <c r="B11" s="254"/>
      <c r="C11" s="358"/>
      <c r="D11" s="303" t="s">
        <v>122</v>
      </c>
      <c r="E11" s="303"/>
      <c r="F11" s="303"/>
      <c r="G11" s="349"/>
      <c r="H11" s="350" t="s">
        <v>111</v>
      </c>
      <c r="I11" s="351"/>
      <c r="J11" s="351"/>
      <c r="K11" s="351"/>
      <c r="L11" s="370"/>
      <c r="M11" s="356"/>
      <c r="N11" s="356"/>
      <c r="O11" s="356"/>
      <c r="P11" s="356"/>
      <c r="Q11" s="356"/>
      <c r="R11" s="356"/>
      <c r="S11" s="371"/>
      <c r="T11" s="255"/>
      <c r="U11" s="255"/>
      <c r="V11" s="255"/>
      <c r="W11" s="261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</row>
    <row r="12" spans="1:48" ht="12" customHeight="1" x14ac:dyDescent="0.2">
      <c r="A12" s="254"/>
      <c r="B12" s="254"/>
      <c r="C12" s="358"/>
      <c r="D12" s="303" t="s">
        <v>113</v>
      </c>
      <c r="E12" s="303"/>
      <c r="F12" s="303"/>
      <c r="G12" s="365" t="s">
        <v>120</v>
      </c>
      <c r="H12" s="352"/>
      <c r="I12" s="292"/>
      <c r="J12" s="292"/>
      <c r="K12" s="292"/>
      <c r="L12" s="372"/>
      <c r="M12" s="373"/>
      <c r="N12" s="373"/>
      <c r="O12" s="373"/>
      <c r="P12" s="373"/>
      <c r="Q12" s="373"/>
      <c r="R12" s="373"/>
      <c r="S12" s="374"/>
      <c r="T12" s="255"/>
      <c r="U12" s="255"/>
      <c r="V12" s="255"/>
      <c r="W12" s="261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</row>
    <row r="13" spans="1:48" ht="12" customHeight="1" thickBot="1" x14ac:dyDescent="0.25">
      <c r="A13" s="254"/>
      <c r="B13" s="254"/>
      <c r="C13" s="358"/>
      <c r="D13" s="221" t="s">
        <v>28</v>
      </c>
      <c r="E13" s="209" t="s">
        <v>112</v>
      </c>
      <c r="F13" s="222" t="s">
        <v>30</v>
      </c>
      <c r="G13" s="366"/>
      <c r="H13" s="352"/>
      <c r="I13" s="292"/>
      <c r="J13" s="292"/>
      <c r="K13" s="292"/>
      <c r="L13" s="232" t="s">
        <v>20</v>
      </c>
      <c r="M13" s="223" t="s">
        <v>21</v>
      </c>
      <c r="N13" s="223" t="s">
        <v>22</v>
      </c>
      <c r="O13" s="223" t="s">
        <v>23</v>
      </c>
      <c r="P13" s="223" t="s">
        <v>24</v>
      </c>
      <c r="Q13" s="223" t="s">
        <v>25</v>
      </c>
      <c r="R13" s="223" t="s">
        <v>26</v>
      </c>
      <c r="S13" s="224" t="s">
        <v>27</v>
      </c>
      <c r="T13" s="265" t="s">
        <v>60</v>
      </c>
      <c r="U13" s="265" t="s">
        <v>99</v>
      </c>
      <c r="V13" s="265" t="s">
        <v>62</v>
      </c>
      <c r="W13" s="265" t="s">
        <v>63</v>
      </c>
      <c r="X13" s="297"/>
      <c r="Y13" s="297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145"/>
      <c r="AK13" s="145"/>
      <c r="AL13" s="145"/>
      <c r="AM13" s="145"/>
      <c r="AN13" s="355"/>
      <c r="AO13" s="355"/>
      <c r="AP13" s="355"/>
      <c r="AQ13" s="355"/>
      <c r="AR13" s="355"/>
      <c r="AS13" s="355"/>
      <c r="AT13" s="355"/>
      <c r="AU13" s="355"/>
      <c r="AV13" s="355"/>
    </row>
    <row r="14" spans="1:48" s="177" customFormat="1" ht="12" customHeight="1" thickTop="1" x14ac:dyDescent="0.2">
      <c r="A14" s="255"/>
      <c r="B14" s="255"/>
      <c r="C14" s="225">
        <v>1</v>
      </c>
      <c r="D14" s="226">
        <v>0</v>
      </c>
      <c r="E14" s="227">
        <v>0</v>
      </c>
      <c r="F14" s="228">
        <v>0</v>
      </c>
      <c r="G14" s="228">
        <v>0</v>
      </c>
      <c r="H14" s="300" t="str">
        <f t="shared" ref="H14:H19" si="1">CONCATENATE("Rx=",T14,","," Ry=",U14,","," Rz=",V14,","," pR=",W14)</f>
        <v>Rx=0, Ry=0, Rz=0, pR=0</v>
      </c>
      <c r="I14" s="301"/>
      <c r="J14" s="301"/>
      <c r="K14" s="301"/>
      <c r="L14" s="250">
        <f t="shared" ref="L14:L19" si="2">MIN(MIN(1,(1-$D14)+L$5),MIN(1,(1-$E14)+L$6),MIN(1,(1-$F14)+L$7))*(1-$G14)*(1-L$9)*$L$8</f>
        <v>0.2109375</v>
      </c>
      <c r="M14" s="180">
        <f t="shared" ref="M14:M19" si="3">MIN(MIN(1,(1-$D14)+M$5),MIN(1,(1-$E14)+M$6),MIN(1,(1-$F14)+M$7))*(1-$G14)*(1-M$9)*$M$8</f>
        <v>0.28125</v>
      </c>
      <c r="N14" s="180">
        <f t="shared" ref="N14:N19" si="4">MIN(MIN(1,(1-$D14)+N$5),MIN(1,(1-$E14)+N$6),MIN(1,(1-$F14)+N$7))*(1-$G14)*(1-N$9)*$N$8</f>
        <v>0.28125</v>
      </c>
      <c r="O14" s="180">
        <f t="shared" ref="O14:O19" si="5">MIN(MIN(1,(1-$D14)+O$5),MIN(1,(1-$E14)+O$6),MIN(1,(1-$F14)+O$7))*(1-$G14)*(1-O$9)*$O$8</f>
        <v>0.28125</v>
      </c>
      <c r="P14" s="180">
        <f t="shared" ref="P14:P19" si="6">MIN(MIN(1,(1-$D14)+P$5),MIN(1,(1-$E14)+P$6),MIN(1,(1-$F14)+P$7))*(1-$G14)*(1-P$9)*$P$8</f>
        <v>0.375</v>
      </c>
      <c r="Q14" s="180">
        <f t="shared" ref="Q14:Q19" si="7">MIN(MIN(1,(1-$D14)+Q$5),MIN(1,(1-$E14)+Q$6),MIN(1,(1-$F14)+Q$7))*(1-$G14)*(1-Q$9)*$Q$8</f>
        <v>0.375</v>
      </c>
      <c r="R14" s="180">
        <f t="shared" ref="R14:R19" si="8">MIN(MIN(1,(1-$D14)+R$5),MIN(1,(1-$E14)+R$6),MIN(1,(1-$F14)+R$7))*(1-$G14)*(1-R$9)*$R$8</f>
        <v>0.375</v>
      </c>
      <c r="S14" s="181">
        <f t="shared" ref="S14:S19" si="9">MIN(MIN(1,(1-$D14)+S$5),MIN(1,(1-$E14)+S$6),MIN(1,(1-$F14)+S$7))*(1-$G14)*(1-S$9)*$S$8</f>
        <v>0.5</v>
      </c>
      <c r="T14" s="266">
        <f t="shared" ref="T14:W19" si="10">D14</f>
        <v>0</v>
      </c>
      <c r="U14" s="266">
        <f t="shared" si="10"/>
        <v>0</v>
      </c>
      <c r="V14" s="266">
        <f t="shared" si="10"/>
        <v>0</v>
      </c>
      <c r="W14" s="266">
        <f t="shared" si="10"/>
        <v>0</v>
      </c>
      <c r="X14" s="297"/>
      <c r="Y14" s="297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145"/>
      <c r="AK14" s="145"/>
      <c r="AL14" s="145"/>
      <c r="AM14" s="145"/>
      <c r="AN14" s="355"/>
      <c r="AO14" s="355"/>
      <c r="AP14" s="355"/>
      <c r="AQ14" s="355"/>
      <c r="AR14" s="355"/>
      <c r="AS14" s="355"/>
      <c r="AT14" s="355"/>
      <c r="AU14" s="355"/>
      <c r="AV14" s="355"/>
    </row>
    <row r="15" spans="1:48" s="177" customFormat="1" ht="12" customHeight="1" x14ac:dyDescent="0.2">
      <c r="A15" s="255"/>
      <c r="B15" s="255"/>
      <c r="C15" s="179">
        <v>2</v>
      </c>
      <c r="D15" s="159">
        <v>1</v>
      </c>
      <c r="E15" s="160">
        <v>0</v>
      </c>
      <c r="F15" s="161">
        <v>0</v>
      </c>
      <c r="G15" s="161">
        <v>0</v>
      </c>
      <c r="H15" s="302" t="str">
        <f t="shared" si="1"/>
        <v>Rx=1, Ry=0, Rz=0, pR=0</v>
      </c>
      <c r="I15" s="303"/>
      <c r="J15" s="303"/>
      <c r="K15" s="303"/>
      <c r="L15" s="251">
        <f t="shared" si="2"/>
        <v>0.2109375</v>
      </c>
      <c r="M15" s="183">
        <f t="shared" si="3"/>
        <v>0.28125</v>
      </c>
      <c r="N15" s="183">
        <f t="shared" si="4"/>
        <v>0.28125</v>
      </c>
      <c r="O15" s="183">
        <f t="shared" si="5"/>
        <v>0</v>
      </c>
      <c r="P15" s="183">
        <f t="shared" si="6"/>
        <v>0.375</v>
      </c>
      <c r="Q15" s="183">
        <f t="shared" si="7"/>
        <v>0</v>
      </c>
      <c r="R15" s="183">
        <f t="shared" si="8"/>
        <v>0</v>
      </c>
      <c r="S15" s="184">
        <f t="shared" si="9"/>
        <v>0</v>
      </c>
      <c r="T15" s="266">
        <f t="shared" si="10"/>
        <v>1</v>
      </c>
      <c r="U15" s="266">
        <f t="shared" si="10"/>
        <v>0</v>
      </c>
      <c r="V15" s="266">
        <f t="shared" si="10"/>
        <v>0</v>
      </c>
      <c r="W15" s="266">
        <f t="shared" si="10"/>
        <v>0</v>
      </c>
      <c r="X15" s="297"/>
      <c r="Y15" s="297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145"/>
      <c r="AK15" s="145"/>
      <c r="AL15" s="145"/>
      <c r="AM15" s="145"/>
      <c r="AN15" s="355"/>
      <c r="AO15" s="355"/>
      <c r="AP15" s="355"/>
      <c r="AQ15" s="355"/>
      <c r="AR15" s="355"/>
      <c r="AS15" s="355"/>
      <c r="AT15" s="355"/>
      <c r="AU15" s="355"/>
      <c r="AV15" s="355"/>
    </row>
    <row r="16" spans="1:48" s="177" customFormat="1" ht="12" customHeight="1" x14ac:dyDescent="0.2">
      <c r="A16" s="255"/>
      <c r="B16" s="255"/>
      <c r="C16" s="179">
        <v>3</v>
      </c>
      <c r="D16" s="159">
        <v>0</v>
      </c>
      <c r="E16" s="160">
        <v>1</v>
      </c>
      <c r="F16" s="161">
        <v>0</v>
      </c>
      <c r="G16" s="161">
        <v>0</v>
      </c>
      <c r="H16" s="302" t="str">
        <f t="shared" si="1"/>
        <v>Rx=0, Ry=1, Rz=0, pR=0</v>
      </c>
      <c r="I16" s="303"/>
      <c r="J16" s="303"/>
      <c r="K16" s="303"/>
      <c r="L16" s="251">
        <f t="shared" si="2"/>
        <v>0.2109375</v>
      </c>
      <c r="M16" s="183">
        <f t="shared" si="3"/>
        <v>0.28125</v>
      </c>
      <c r="N16" s="183">
        <f t="shared" si="4"/>
        <v>0</v>
      </c>
      <c r="O16" s="183">
        <f t="shared" si="5"/>
        <v>0.28125</v>
      </c>
      <c r="P16" s="183">
        <f t="shared" si="6"/>
        <v>0</v>
      </c>
      <c r="Q16" s="183">
        <f t="shared" si="7"/>
        <v>0.375</v>
      </c>
      <c r="R16" s="183">
        <f t="shared" si="8"/>
        <v>0</v>
      </c>
      <c r="S16" s="184">
        <f t="shared" si="9"/>
        <v>0</v>
      </c>
      <c r="T16" s="266">
        <f t="shared" si="10"/>
        <v>0</v>
      </c>
      <c r="U16" s="266">
        <f t="shared" si="10"/>
        <v>1</v>
      </c>
      <c r="V16" s="266">
        <f t="shared" si="10"/>
        <v>0</v>
      </c>
      <c r="W16" s="266">
        <f t="shared" si="10"/>
        <v>0</v>
      </c>
      <c r="X16" s="297"/>
      <c r="Y16" s="297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145"/>
      <c r="AK16" s="145"/>
      <c r="AL16" s="145"/>
      <c r="AM16" s="145"/>
      <c r="AN16" s="355"/>
      <c r="AO16" s="355"/>
      <c r="AP16" s="355"/>
      <c r="AQ16" s="355"/>
      <c r="AR16" s="355"/>
      <c r="AS16" s="355"/>
      <c r="AT16" s="355"/>
      <c r="AU16" s="355"/>
      <c r="AV16" s="355"/>
    </row>
    <row r="17" spans="1:48" s="177" customFormat="1" ht="12" customHeight="1" x14ac:dyDescent="0.2">
      <c r="A17" s="255"/>
      <c r="B17" s="255"/>
      <c r="C17" s="179">
        <v>4</v>
      </c>
      <c r="D17" s="159">
        <v>0</v>
      </c>
      <c r="E17" s="160">
        <v>0</v>
      </c>
      <c r="F17" s="161">
        <v>0.5</v>
      </c>
      <c r="G17" s="161">
        <v>0</v>
      </c>
      <c r="H17" s="302" t="str">
        <f t="shared" si="1"/>
        <v>Rx=0, Ry=0, Rz=0,5, pR=0</v>
      </c>
      <c r="I17" s="303"/>
      <c r="J17" s="303"/>
      <c r="K17" s="303"/>
      <c r="L17" s="251">
        <f t="shared" si="2"/>
        <v>0.2109375</v>
      </c>
      <c r="M17" s="183">
        <f t="shared" si="3"/>
        <v>0.140625</v>
      </c>
      <c r="N17" s="183">
        <f t="shared" si="4"/>
        <v>0.28125</v>
      </c>
      <c r="O17" s="183">
        <f t="shared" si="5"/>
        <v>0.28125</v>
      </c>
      <c r="P17" s="183">
        <f t="shared" si="6"/>
        <v>0.1875</v>
      </c>
      <c r="Q17" s="183">
        <f t="shared" si="7"/>
        <v>0.1875</v>
      </c>
      <c r="R17" s="183">
        <f t="shared" si="8"/>
        <v>0.375</v>
      </c>
      <c r="S17" s="184">
        <f t="shared" si="9"/>
        <v>0.25</v>
      </c>
      <c r="T17" s="266">
        <f t="shared" si="10"/>
        <v>0</v>
      </c>
      <c r="U17" s="266">
        <f t="shared" si="10"/>
        <v>0</v>
      </c>
      <c r="V17" s="266">
        <f t="shared" si="10"/>
        <v>0.5</v>
      </c>
      <c r="W17" s="266">
        <f t="shared" si="10"/>
        <v>0</v>
      </c>
      <c r="X17" s="297"/>
      <c r="Y17" s="297"/>
      <c r="Z17" s="255"/>
      <c r="AA17" s="261"/>
      <c r="AB17" s="261"/>
      <c r="AC17" s="261"/>
      <c r="AD17" s="261"/>
      <c r="AE17" s="255"/>
      <c r="AF17" s="261"/>
      <c r="AG17" s="255"/>
      <c r="AH17" s="255"/>
      <c r="AI17" s="255"/>
      <c r="AN17" s="355"/>
      <c r="AO17" s="355"/>
      <c r="AP17" s="355"/>
      <c r="AQ17" s="355"/>
      <c r="AR17" s="355"/>
      <c r="AS17" s="355"/>
      <c r="AT17" s="355"/>
      <c r="AU17" s="355"/>
      <c r="AV17" s="355"/>
    </row>
    <row r="18" spans="1:48" s="177" customFormat="1" ht="12" customHeight="1" x14ac:dyDescent="0.2">
      <c r="A18" s="255"/>
      <c r="B18" s="255"/>
      <c r="C18" s="237">
        <v>5</v>
      </c>
      <c r="D18" s="238">
        <v>1</v>
      </c>
      <c r="E18" s="239">
        <v>1</v>
      </c>
      <c r="F18" s="240">
        <v>0.5</v>
      </c>
      <c r="G18" s="240">
        <v>0</v>
      </c>
      <c r="H18" s="304" t="str">
        <f t="shared" si="1"/>
        <v>Rx=1, Ry=1, Rz=0,5, pR=0</v>
      </c>
      <c r="I18" s="305"/>
      <c r="J18" s="305"/>
      <c r="K18" s="305"/>
      <c r="L18" s="252">
        <f t="shared" si="2"/>
        <v>0.2109375</v>
      </c>
      <c r="M18" s="241">
        <f t="shared" si="3"/>
        <v>0.140625</v>
      </c>
      <c r="N18" s="241">
        <f t="shared" si="4"/>
        <v>0</v>
      </c>
      <c r="O18" s="241">
        <f t="shared" si="5"/>
        <v>0</v>
      </c>
      <c r="P18" s="241">
        <f t="shared" si="6"/>
        <v>0</v>
      </c>
      <c r="Q18" s="241">
        <f t="shared" si="7"/>
        <v>0</v>
      </c>
      <c r="R18" s="241">
        <f t="shared" si="8"/>
        <v>0</v>
      </c>
      <c r="S18" s="242">
        <f t="shared" si="9"/>
        <v>0</v>
      </c>
      <c r="T18" s="266">
        <f t="shared" si="10"/>
        <v>1</v>
      </c>
      <c r="U18" s="266">
        <f t="shared" si="10"/>
        <v>1</v>
      </c>
      <c r="V18" s="266">
        <f t="shared" si="10"/>
        <v>0.5</v>
      </c>
      <c r="W18" s="266">
        <f t="shared" si="10"/>
        <v>0</v>
      </c>
      <c r="X18" s="297"/>
      <c r="Y18" s="297"/>
      <c r="Z18" s="255"/>
      <c r="AA18" s="260"/>
      <c r="AB18" s="260"/>
      <c r="AC18" s="260"/>
      <c r="AD18" s="261"/>
      <c r="AE18" s="255"/>
      <c r="AF18" s="261"/>
      <c r="AG18" s="255"/>
      <c r="AH18" s="255"/>
      <c r="AI18" s="255"/>
      <c r="AN18" s="355"/>
      <c r="AO18" s="355"/>
      <c r="AP18" s="355"/>
      <c r="AQ18" s="355"/>
      <c r="AR18" s="355"/>
      <c r="AS18" s="355"/>
      <c r="AT18" s="355"/>
      <c r="AU18" s="355"/>
      <c r="AV18" s="355"/>
    </row>
    <row r="19" spans="1:48" s="177" customFormat="1" ht="12" customHeight="1" thickBot="1" x14ac:dyDescent="0.25">
      <c r="A19" s="255"/>
      <c r="B19" s="255"/>
      <c r="C19" s="185">
        <v>6</v>
      </c>
      <c r="D19" s="162">
        <v>0</v>
      </c>
      <c r="E19" s="163">
        <v>0</v>
      </c>
      <c r="F19" s="164">
        <v>0</v>
      </c>
      <c r="G19" s="164">
        <v>0.5</v>
      </c>
      <c r="H19" s="298" t="str">
        <f t="shared" si="1"/>
        <v>Rx=0, Ry=0, Rz=0, pR=0,5</v>
      </c>
      <c r="I19" s="299"/>
      <c r="J19" s="299"/>
      <c r="K19" s="299"/>
      <c r="L19" s="253">
        <f t="shared" si="2"/>
        <v>0.10546875</v>
      </c>
      <c r="M19" s="186">
        <f t="shared" si="3"/>
        <v>0.140625</v>
      </c>
      <c r="N19" s="186">
        <f t="shared" si="4"/>
        <v>0.140625</v>
      </c>
      <c r="O19" s="186">
        <f t="shared" si="5"/>
        <v>0.140625</v>
      </c>
      <c r="P19" s="186">
        <f t="shared" si="6"/>
        <v>0.1875</v>
      </c>
      <c r="Q19" s="186">
        <f t="shared" si="7"/>
        <v>0.1875</v>
      </c>
      <c r="R19" s="186">
        <f t="shared" si="8"/>
        <v>0.1875</v>
      </c>
      <c r="S19" s="187">
        <f t="shared" si="9"/>
        <v>0.25</v>
      </c>
      <c r="T19" s="266">
        <f t="shared" si="10"/>
        <v>0</v>
      </c>
      <c r="U19" s="266">
        <f t="shared" si="10"/>
        <v>0</v>
      </c>
      <c r="V19" s="266">
        <f t="shared" si="10"/>
        <v>0</v>
      </c>
      <c r="W19" s="266">
        <f t="shared" si="10"/>
        <v>0.5</v>
      </c>
      <c r="X19" s="297"/>
      <c r="Y19" s="297"/>
      <c r="Z19" s="287"/>
      <c r="AA19" s="261"/>
      <c r="AB19" s="261"/>
      <c r="AC19" s="261"/>
      <c r="AD19" s="261"/>
      <c r="AE19" s="255"/>
      <c r="AF19" s="261"/>
      <c r="AG19" s="255"/>
      <c r="AH19" s="255"/>
      <c r="AI19" s="255"/>
      <c r="AN19" s="355"/>
      <c r="AO19" s="355"/>
      <c r="AP19" s="355"/>
      <c r="AQ19" s="355"/>
      <c r="AR19" s="355"/>
      <c r="AS19" s="355"/>
      <c r="AT19" s="355"/>
      <c r="AU19" s="355"/>
      <c r="AV19" s="355"/>
    </row>
    <row r="20" spans="1:48" s="177" customFormat="1" ht="12" customHeight="1" thickTop="1" thickBot="1" x14ac:dyDescent="0.25">
      <c r="A20" s="255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342" t="s">
        <v>135</v>
      </c>
      <c r="M20" s="301"/>
      <c r="N20" s="301"/>
      <c r="O20" s="301"/>
      <c r="P20" s="301"/>
      <c r="Q20" s="301"/>
      <c r="R20" s="301"/>
      <c r="S20" s="301"/>
      <c r="T20" s="315" t="s">
        <v>69</v>
      </c>
      <c r="U20" s="255"/>
      <c r="V20" s="255"/>
      <c r="W20" s="255"/>
      <c r="X20" s="297"/>
      <c r="Y20" s="297"/>
      <c r="Z20" s="255"/>
      <c r="AA20" s="263"/>
      <c r="AB20" s="263"/>
      <c r="AC20" s="263"/>
      <c r="AD20" s="261"/>
      <c r="AE20" s="255"/>
      <c r="AF20" s="261"/>
      <c r="AG20" s="255"/>
      <c r="AH20" s="255"/>
      <c r="AI20" s="255"/>
      <c r="AN20" s="355"/>
      <c r="AO20" s="355"/>
      <c r="AP20" s="355"/>
      <c r="AQ20" s="355"/>
      <c r="AR20" s="355"/>
      <c r="AS20" s="355"/>
      <c r="AT20" s="355"/>
      <c r="AU20" s="355"/>
      <c r="AV20" s="355"/>
    </row>
    <row r="21" spans="1:48" s="177" customFormat="1" ht="12" customHeight="1" thickTop="1" x14ac:dyDescent="0.2">
      <c r="A21" s="255"/>
      <c r="B21" s="255"/>
      <c r="C21" s="362" t="s">
        <v>131</v>
      </c>
      <c r="D21" s="289" t="s">
        <v>121</v>
      </c>
      <c r="E21" s="289"/>
      <c r="F21" s="289"/>
      <c r="G21" s="289"/>
      <c r="H21" s="289"/>
      <c r="I21" s="289"/>
      <c r="J21" s="345" t="s">
        <v>70</v>
      </c>
      <c r="K21" s="255"/>
      <c r="L21" s="188" t="s">
        <v>20</v>
      </c>
      <c r="M21" s="141" t="s">
        <v>21</v>
      </c>
      <c r="N21" s="141" t="s">
        <v>22</v>
      </c>
      <c r="O21" s="141" t="s">
        <v>23</v>
      </c>
      <c r="P21" s="141" t="s">
        <v>24</v>
      </c>
      <c r="Q21" s="141" t="s">
        <v>25</v>
      </c>
      <c r="R21" s="141" t="s">
        <v>26</v>
      </c>
      <c r="S21" s="182" t="s">
        <v>27</v>
      </c>
      <c r="T21" s="316"/>
      <c r="U21" s="255"/>
      <c r="V21" s="255"/>
      <c r="W21" s="255"/>
      <c r="X21" s="255"/>
      <c r="Y21" s="255"/>
      <c r="Z21" s="255"/>
      <c r="AA21" s="263"/>
      <c r="AB21" s="263"/>
      <c r="AC21" s="263"/>
      <c r="AD21" s="261"/>
      <c r="AE21" s="255"/>
      <c r="AF21" s="261"/>
      <c r="AG21" s="255"/>
      <c r="AH21" s="255"/>
      <c r="AI21" s="255"/>
      <c r="AN21" s="145"/>
      <c r="AO21" s="145"/>
      <c r="AP21" s="145"/>
      <c r="AQ21" s="145"/>
      <c r="AR21" s="145"/>
      <c r="AS21" s="145"/>
      <c r="AT21" s="145"/>
      <c r="AU21" s="145"/>
      <c r="AV21" s="145"/>
    </row>
    <row r="22" spans="1:48" s="177" customFormat="1" ht="12" customHeight="1" thickBot="1" x14ac:dyDescent="0.25">
      <c r="A22" s="255"/>
      <c r="B22" s="255"/>
      <c r="C22" s="363"/>
      <c r="D22" s="292"/>
      <c r="E22" s="292"/>
      <c r="F22" s="292"/>
      <c r="G22" s="292"/>
      <c r="H22" s="292"/>
      <c r="I22" s="292"/>
      <c r="J22" s="346"/>
      <c r="K22" s="255"/>
      <c r="L22" s="210">
        <v>1.9452395344246545E-2</v>
      </c>
      <c r="M22" s="211">
        <v>5.2877092784266715E-2</v>
      </c>
      <c r="N22" s="211">
        <v>5.2877092784266715E-2</v>
      </c>
      <c r="O22" s="211">
        <v>5.2877092784266715E-2</v>
      </c>
      <c r="P22" s="211">
        <v>0.14373484045721513</v>
      </c>
      <c r="Q22" s="211">
        <v>0.14373484045721499</v>
      </c>
      <c r="R22" s="211">
        <v>0.14373484045721513</v>
      </c>
      <c r="S22" s="212">
        <v>0.39071180493130792</v>
      </c>
      <c r="T22" s="189">
        <f>SUM(L22:S22)</f>
        <v>0.99999999999999978</v>
      </c>
      <c r="U22" s="255"/>
      <c r="V22" s="255"/>
      <c r="W22" s="255"/>
      <c r="X22" s="255"/>
      <c r="Y22" s="255"/>
      <c r="Z22" s="255"/>
      <c r="AA22" s="263"/>
      <c r="AB22" s="263"/>
      <c r="AC22" s="263"/>
      <c r="AD22" s="261"/>
      <c r="AE22" s="255"/>
      <c r="AF22" s="261"/>
      <c r="AG22" s="255"/>
      <c r="AH22" s="255"/>
      <c r="AI22" s="255"/>
      <c r="AN22" s="145"/>
      <c r="AO22" s="145"/>
      <c r="AP22" s="145"/>
      <c r="AQ22" s="145"/>
      <c r="AR22" s="145"/>
      <c r="AS22" s="145"/>
      <c r="AT22" s="145"/>
      <c r="AU22" s="145"/>
      <c r="AV22" s="145"/>
    </row>
    <row r="23" spans="1:48" s="177" customFormat="1" ht="12" customHeight="1" thickTop="1" thickBot="1" x14ac:dyDescent="0.25">
      <c r="A23" s="255"/>
      <c r="B23" s="255"/>
      <c r="C23" s="363"/>
      <c r="D23" s="190" t="s">
        <v>114</v>
      </c>
      <c r="E23" s="158" t="s">
        <v>115</v>
      </c>
      <c r="F23" s="158" t="s">
        <v>116</v>
      </c>
      <c r="G23" s="158" t="s">
        <v>117</v>
      </c>
      <c r="H23" s="158" t="s">
        <v>118</v>
      </c>
      <c r="I23" s="175" t="s">
        <v>119</v>
      </c>
      <c r="J23" s="346"/>
      <c r="K23" s="255"/>
      <c r="L23" s="260"/>
      <c r="M23" s="260"/>
      <c r="N23" s="260"/>
      <c r="O23" s="260"/>
      <c r="P23" s="260"/>
      <c r="Q23" s="260"/>
      <c r="R23" s="260"/>
      <c r="S23" s="260"/>
      <c r="T23" s="262"/>
      <c r="U23" s="255"/>
      <c r="V23" s="255"/>
      <c r="W23" s="255"/>
      <c r="X23" s="255"/>
      <c r="Y23" s="255"/>
      <c r="Z23" s="255"/>
      <c r="AA23" s="263"/>
      <c r="AB23" s="263"/>
      <c r="AC23" s="263"/>
      <c r="AD23" s="261"/>
      <c r="AE23" s="255"/>
      <c r="AF23" s="261"/>
      <c r="AG23" s="255"/>
      <c r="AH23" s="255"/>
      <c r="AI23" s="255"/>
      <c r="AN23" s="145"/>
      <c r="AO23" s="145"/>
      <c r="AP23" s="145"/>
      <c r="AQ23" s="145"/>
      <c r="AR23" s="145"/>
      <c r="AS23" s="145"/>
      <c r="AT23" s="145"/>
      <c r="AU23" s="145"/>
      <c r="AV23" s="145"/>
    </row>
    <row r="24" spans="1:48" s="177" customFormat="1" ht="12" customHeight="1" thickTop="1" x14ac:dyDescent="0.2">
      <c r="A24" s="255"/>
      <c r="B24" s="255"/>
      <c r="C24" s="363"/>
      <c r="D24" s="353" t="str">
        <f>H14</f>
        <v>Rx=0, Ry=0, Rz=0, pR=0</v>
      </c>
      <c r="E24" s="324" t="str">
        <f>H15</f>
        <v>Rx=1, Ry=0, Rz=0, pR=0</v>
      </c>
      <c r="F24" s="324" t="str">
        <f>H16</f>
        <v>Rx=0, Ry=1, Rz=0, pR=0</v>
      </c>
      <c r="G24" s="324" t="str">
        <f>H17</f>
        <v>Rx=0, Ry=0, Rz=0,5, pR=0</v>
      </c>
      <c r="H24" s="324" t="str">
        <f>H18</f>
        <v>Rx=1, Ry=1, Rz=0,5, pR=0</v>
      </c>
      <c r="I24" s="343" t="str">
        <f>H19</f>
        <v>Rx=0, Ry=0, Rz=0, pR=0,5</v>
      </c>
      <c r="J24" s="346"/>
      <c r="K24" s="255"/>
      <c r="L24" s="255"/>
      <c r="M24" s="334" t="s">
        <v>126</v>
      </c>
      <c r="N24" s="335"/>
      <c r="O24" s="335"/>
      <c r="P24" s="335"/>
      <c r="Q24" s="335"/>
      <c r="R24" s="336"/>
      <c r="S24" s="255"/>
      <c r="T24" s="255"/>
      <c r="U24" s="255"/>
      <c r="V24" s="255"/>
      <c r="W24" s="255"/>
      <c r="X24" s="255"/>
      <c r="Y24" s="255"/>
      <c r="Z24" s="255"/>
      <c r="AA24" s="263"/>
      <c r="AB24" s="263"/>
      <c r="AC24" s="263"/>
      <c r="AD24" s="261"/>
      <c r="AE24" s="255"/>
      <c r="AF24" s="261"/>
      <c r="AG24" s="255"/>
      <c r="AH24" s="255"/>
      <c r="AI24" s="255"/>
      <c r="AN24" s="145"/>
      <c r="AO24" s="145"/>
      <c r="AP24" s="145"/>
      <c r="AQ24" s="145"/>
      <c r="AR24" s="145"/>
      <c r="AS24" s="145"/>
      <c r="AT24" s="145"/>
      <c r="AU24" s="145"/>
      <c r="AV24" s="145"/>
    </row>
    <row r="25" spans="1:48" s="177" customFormat="1" ht="12" customHeight="1" x14ac:dyDescent="0.2">
      <c r="A25" s="255"/>
      <c r="B25" s="255"/>
      <c r="C25" s="363"/>
      <c r="D25" s="353"/>
      <c r="E25" s="324"/>
      <c r="F25" s="324"/>
      <c r="G25" s="324"/>
      <c r="H25" s="324"/>
      <c r="I25" s="343"/>
      <c r="J25" s="346"/>
      <c r="K25" s="255"/>
      <c r="L25" s="255"/>
      <c r="M25" s="326" t="s">
        <v>127</v>
      </c>
      <c r="N25" s="317" t="s">
        <v>128</v>
      </c>
      <c r="O25" s="317" t="s">
        <v>129</v>
      </c>
      <c r="P25" s="317" t="s">
        <v>130</v>
      </c>
      <c r="Q25" s="317" t="s">
        <v>78</v>
      </c>
      <c r="R25" s="359" t="s">
        <v>86</v>
      </c>
      <c r="S25" s="255"/>
      <c r="T25" s="263"/>
      <c r="U25" s="261"/>
      <c r="V25" s="261"/>
      <c r="W25" s="261"/>
      <c r="X25" s="297"/>
      <c r="Y25" s="297"/>
      <c r="Z25" s="261"/>
      <c r="AA25" s="263"/>
      <c r="AB25" s="263"/>
      <c r="AC25" s="263"/>
      <c r="AD25" s="261"/>
      <c r="AE25" s="261"/>
      <c r="AF25" s="261"/>
      <c r="AG25" s="261"/>
      <c r="AH25" s="255"/>
      <c r="AI25" s="255"/>
      <c r="AN25" s="356"/>
      <c r="AO25" s="356"/>
      <c r="AP25" s="356"/>
      <c r="AQ25" s="356"/>
      <c r="AR25" s="356"/>
      <c r="AS25" s="356"/>
      <c r="AT25" s="356"/>
      <c r="AU25" s="356"/>
      <c r="AV25" s="356"/>
    </row>
    <row r="26" spans="1:48" s="177" customFormat="1" ht="12" customHeight="1" x14ac:dyDescent="0.2">
      <c r="A26" s="255"/>
      <c r="B26" s="255"/>
      <c r="C26" s="363"/>
      <c r="D26" s="353"/>
      <c r="E26" s="324"/>
      <c r="F26" s="324"/>
      <c r="G26" s="324"/>
      <c r="H26" s="324"/>
      <c r="I26" s="343"/>
      <c r="J26" s="346"/>
      <c r="K26" s="255"/>
      <c r="L26" s="255"/>
      <c r="M26" s="327"/>
      <c r="N26" s="318"/>
      <c r="O26" s="318"/>
      <c r="P26" s="318"/>
      <c r="Q26" s="318"/>
      <c r="R26" s="360"/>
      <c r="S26" s="255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55"/>
      <c r="AH26" s="255"/>
      <c r="AI26" s="255"/>
    </row>
    <row r="27" spans="1:48" s="177" customFormat="1" ht="12" customHeight="1" thickBot="1" x14ac:dyDescent="0.25">
      <c r="A27" s="255"/>
      <c r="B27" s="255"/>
      <c r="C27" s="364"/>
      <c r="D27" s="354"/>
      <c r="E27" s="325"/>
      <c r="F27" s="325"/>
      <c r="G27" s="325"/>
      <c r="H27" s="325"/>
      <c r="I27" s="344"/>
      <c r="J27" s="347"/>
      <c r="K27" s="255"/>
      <c r="L27" s="255"/>
      <c r="M27" s="191" t="s">
        <v>66</v>
      </c>
      <c r="N27" s="192">
        <f>AVERAGE(L37:L61)</f>
        <v>0.17641432581973426</v>
      </c>
      <c r="O27" s="192">
        <f>AVERAGE($Q$37+$R$37+$S$37,$Q$38+$R$38+$S$38,$Q$39+$R$39+$S$39,$Q$40+$R$40+$S$40,$Q$41+$R$41+$S$41,$Q$42+$R$42+$S$42,$Q$43+$R$43+$S$43,$Q$44+$R$44+$S$44,$Q$45+$R$45+$S$45,$Q$46+$R$46+$S$46,$Q$47+$R$47+$S$47,$Q$48+$R$48+$S$48,$Q$49+$R$49+$S$49,$Q$50+$R$50+$S$50,$Q$51+$R$51+$S$51,$Q$52+$R$52+$S$52,$Q$53+$R$53+$S$53,$Q$54+$R$54+$S$54,$Q$55+$R$55+$S$55,$Q$56+$R$56+$S$56,$Q$57+$R$57+$S$57,$Q$58+$R$58+$S$58,$Q$59+$R$59+$S$59,$Q$60+$R$60+$S$60,$Q$61+$R$61+$S$61)</f>
        <v>0.36662668810237775</v>
      </c>
      <c r="P27" s="192">
        <f>AVERAGE($N$37+$O$37+$P$37,$N$38+$O$38+$P$38,$N$39+$O$39+$P$39,$N$40+$O$40+$P$40,$N$41+$O$41+$P$41,$N$42+$O$42+$P$42,$N$43+$O$43+$P$43,$N$44+$O$44+$P$44,$N$45+$O$45+$P$45,$N$46+$O$46+$P$46,$N$47+$O$47+$P$47,$N$48+$O$48+$P$48,$N$49+$O$49+$P$49,$N$50+$O$50+$P$50,$N$51+$O$51+$P$51,$N$52+$O$52+$P$52,$N$53+$O$53+$P$53,$N$54+$O$54+$P$54,$N$55+$O$55+$P$55,$N$56+$O$56+$P$56,$N$57+$O$57+$P$57,$N$58+$O$58+$P$58,$N$59+$O$59+$P$59,$N$60+$O$60+$P$60,$N$61+$O$61+$P$61)</f>
        <v>0.38924159607673914</v>
      </c>
      <c r="Q27" s="192">
        <f>AVERAGE($M$37:$M$61)</f>
        <v>5.1383319921145858E-2</v>
      </c>
      <c r="R27" s="193">
        <f>AVERAGE($T$37:$T$61)</f>
        <v>0.19274839589973727</v>
      </c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</row>
    <row r="28" spans="1:48" ht="12" customHeight="1" x14ac:dyDescent="0.2">
      <c r="A28" s="254"/>
      <c r="B28" s="254"/>
      <c r="C28" s="194">
        <v>0</v>
      </c>
      <c r="D28" s="195"/>
      <c r="E28" s="196"/>
      <c r="F28" s="196"/>
      <c r="G28" s="196"/>
      <c r="H28" s="196"/>
      <c r="I28" s="197"/>
      <c r="J28" s="198"/>
      <c r="K28" s="254"/>
      <c r="L28" s="261"/>
      <c r="M28" s="191" t="s">
        <v>67</v>
      </c>
      <c r="N28" s="192">
        <f>MEDIAN(L37:L61)</f>
        <v>0.17646515676834615</v>
      </c>
      <c r="O28" s="192">
        <f>MEDIAN($Q$37+$R$37+$S$37,$Q$38+$R$38+$S$38,$Q$39+$R$39+$S$39,$Q$40+$R$40+$S$40,$Q$41+$R$41+$S$41,$Q$42+$R$42+$S$42,$Q$43+$R$43+$S$43,$Q$44+$R$44+$S$44,$Q$45+$R$45+$S$45,$Q$46+$R$46+$S$46,$Q$47+$R$47+$S$47,$Q$48+$R$48+$S$48,$Q$49+$R$49+$S$49,$Q$50+$R$50+$S$50,$Q$51+$R$51+$S$51,$Q$52+$R$52+$S$52,$Q$53+$R$53+$S$53,$Q$54+$R$54+$S$54,$Q$55+$R$55+$S$55,$Q$56+$R$56+$S$56,$Q$57+$R$57+$S$57,$Q$58+$R$58+$S$58,$Q$59+$R$59+$S$59,$Q$60+$R$60+$S$60,$Q$61+$R$61+$S$61)</f>
        <v>0.40129592801360181</v>
      </c>
      <c r="P28" s="192">
        <f>MEDIAN($N$37+$O$37+$P$37,$N$38+$O$38+$P$38,$N$39+$O$39+$P$39,$N$40+$O$40+$P$40,$N$41+$O$41+$P$41,$N$42+$O$42+$P$42,$N$43+$O$43+$P$43,$N$44+$O$44+$P$44,$N$45+$O$45+$P$45,$N$46+$O$46+$P$46,$N$47+$O$47+$P$47,$N$48+$O$48+$P$48,$N$49+$O$49+$P$49,$N$50+$O$50+$P$50,$N$51+$O$51+$P$51,$N$52+$O$52+$P$52,$N$53+$O$53+$P$53,$N$54+$O$54+$P$54,$N$55+$O$55+$P$55,$N$56+$O$56+$P$56,$N$57+$O$57+$P$57,$N$58+$O$58+$P$58,$N$59+$O$59+$P$59,$N$60+$O$60+$P$60,$N$61+$O$61+$P$61)</f>
        <v>0.35981572314122201</v>
      </c>
      <c r="Q28" s="192">
        <f>MEDIAN($M$37:$M$61)</f>
        <v>5.7762020992909925E-2</v>
      </c>
      <c r="R28" s="193">
        <f>MEDIAN($T$37:$T$61)</f>
        <v>0.18112632785226609</v>
      </c>
      <c r="S28" s="254"/>
      <c r="T28" s="26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5"/>
      <c r="AI28" s="254"/>
    </row>
    <row r="29" spans="1:48" ht="12" customHeight="1" x14ac:dyDescent="0.2">
      <c r="A29" s="254"/>
      <c r="B29" s="254"/>
      <c r="C29" s="199">
        <v>1</v>
      </c>
      <c r="D29" s="166">
        <v>0.11</v>
      </c>
      <c r="E29" s="142">
        <v>0.13</v>
      </c>
      <c r="F29" s="142">
        <v>0.15</v>
      </c>
      <c r="G29" s="142">
        <v>0.17</v>
      </c>
      <c r="H29" s="142">
        <v>0.19</v>
      </c>
      <c r="I29" s="167">
        <v>0.25</v>
      </c>
      <c r="J29" s="200">
        <f>SUM(D29:I29)</f>
        <v>1</v>
      </c>
      <c r="K29" s="254"/>
      <c r="L29" s="261"/>
      <c r="M29" s="191" t="s">
        <v>74</v>
      </c>
      <c r="N29" s="192">
        <f>MAX(L37:L61)</f>
        <v>0.18855051277178655</v>
      </c>
      <c r="O29" s="192">
        <f>MAX($Q$37+$R$37+$S$37,$Q$38+$R$38+$S$38,$Q$39+$R$39+$S$39,$Q$40+$R$40+$S$40,$Q$41+$R$41+$S$41,$Q$42+$R$42+$S$42,$Q$43+$R$43+$S$43,$Q$44+$R$44+$S$44,$Q$45+$R$45+$S$45,$Q$46+$R$46+$S$46,$Q$47+$R$47+$S$47,$Q$48+$R$48+$S$48,$Q$49+$R$49+$S$49,$Q$50+$R$50+$S$50,$Q$51+$R$51+$S$51,$Q$52+$R$52+$S$52,$Q$53+$R$53+$S$53,$Q$54+$R$54+$S$54,$Q$55+$R$55+$S$55,$Q$56+$R$56+$S$56,$Q$57+$R$57+$S$57,$Q$58+$R$58+$S$58,$Q$59+$R$59+$S$59,$Q$60+$R$60+$S$60,$Q$61+$R$61+$S$61)</f>
        <v>0.44629378587802343</v>
      </c>
      <c r="P29" s="192">
        <f>MAX($N$37+$O$37+$P$37,$N$38+$O$38+$P$38,$N$39+$O$39+$P$39,$N$40+$O$40+$P$40,$N$41+$O$41+$P$41,$N$42+$O$42+$P$42,$N$43+$O$43+$P$43,$N$44+$O$44+$P$44,$N$45+$O$45+$P$45,$N$46+$O$46+$P$46,$N$47+$O$47+$P$47,$N$48+$O$48+$P$48,$N$49+$O$49+$P$49,$N$50+$O$50+$P$50,$N$51+$O$51+$P$51,$N$52+$O$52+$P$52,$N$53+$O$53+$P$53,$N$54+$O$54+$P$54,$N$55+$O$55+$P$55,$N$56+$O$56+$P$56,$N$57+$O$57+$P$57,$N$58+$O$58+$P$58,$N$59+$O$59+$P$59,$N$60+$O$60+$P$60,$N$61+$O$61+$P$61)</f>
        <v>0.70750528779547861</v>
      </c>
      <c r="Q29" s="192">
        <f>MAX($M$37:$M$61)</f>
        <v>6.5898488803109806E-2</v>
      </c>
      <c r="R29" s="193">
        <f>MAX($T$37:$T$61)</f>
        <v>0.38102327531185909</v>
      </c>
      <c r="S29" s="254"/>
      <c r="T29" s="26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5"/>
      <c r="AI29" s="254"/>
    </row>
    <row r="30" spans="1:48" ht="12" customHeight="1" thickBot="1" x14ac:dyDescent="0.25">
      <c r="A30" s="254"/>
      <c r="B30" s="254"/>
      <c r="C30" s="199">
        <v>2</v>
      </c>
      <c r="D30" s="166">
        <v>0.11</v>
      </c>
      <c r="E30" s="142">
        <v>0.13</v>
      </c>
      <c r="F30" s="142">
        <v>0.15</v>
      </c>
      <c r="G30" s="142">
        <v>0.17</v>
      </c>
      <c r="H30" s="142">
        <v>0.19</v>
      </c>
      <c r="I30" s="167">
        <v>0.25</v>
      </c>
      <c r="J30" s="200">
        <f t="shared" ref="J30:J53" si="11">SUM(D30:I30)</f>
        <v>1</v>
      </c>
      <c r="K30" s="254"/>
      <c r="L30" s="261"/>
      <c r="M30" s="201" t="s">
        <v>75</v>
      </c>
      <c r="N30" s="202">
        <f>MIN(L37:L61)</f>
        <v>0.16406842531560056</v>
      </c>
      <c r="O30" s="202">
        <f>MIN($Q$37+$R$37+$S$37,$Q$38+$R$38+$S$38,$Q$39+$R$39+$S$39,$Q$40+$R$40+$S$40,$Q$41+$R$41+$S$41,$Q$42+$R$42+$S$42,$Q$43+$R$43+$S$43,$Q$44+$R$44+$S$44,$Q$45+$R$45+$S$45,$Q$46+$R$46+$S$46,$Q$47+$R$47+$S$47,$Q$48+$R$48+$S$48,$Q$49+$R$49+$S$49,$Q$50+$R$50+$S$50,$Q$51+$R$51+$S$51,$Q$52+$R$52+$S$52,$Q$53+$R$53+$S$53,$Q$54+$R$54+$S$54,$Q$55+$R$55+$S$55,$Q$56+$R$56+$S$56,$Q$57+$R$57+$S$57,$Q$58+$R$58+$S$58,$Q$59+$R$59+$S$59,$Q$60+$R$60+$S$60,$Q$61+$R$61+$S$61)</f>
        <v>0.19593491527830972</v>
      </c>
      <c r="P30" s="202">
        <f>MIN($N$37+$O$37+$P$37,$N$38+$O$38+$P$38,$N$39+$O$39+$P$39,$N$40+$O$40+$P$40,$N$41+$O$41+$P$41,$N$42+$O$42+$P$42,$N$43+$O$43+$P$43,$N$44+$O$44+$P$44,$N$45+$O$45+$P$45,$N$46+$O$46+$P$46,$N$47+$O$47+$P$47,$N$48+$O$48+$P$48,$N$49+$O$49+$P$49,$N$50+$O$50+$P$50,$N$51+$O$51+$P$51,$N$52+$O$52+$P$52,$N$53+$O$53+$P$53,$N$54+$O$54+$P$54,$N$55+$O$55+$P$55,$N$56+$O$56+$P$56,$N$57+$O$57+$P$57,$N$58+$O$58+$P$58,$N$59+$O$59+$P$59,$N$60+$O$60+$P$60,$N$61+$O$61+$P$61)</f>
        <v>0.16179806038723074</v>
      </c>
      <c r="Q30" s="202">
        <f>MIN($M$37:$M$61)</f>
        <v>2.1883154425690342E-2</v>
      </c>
      <c r="R30" s="203">
        <f>MIN($T$37:$T$61)</f>
        <v>3.4849392735031438E-2</v>
      </c>
      <c r="S30" s="254"/>
      <c r="T30" s="26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5"/>
      <c r="AI30" s="254"/>
    </row>
    <row r="31" spans="1:48" ht="12" customHeight="1" thickTop="1" x14ac:dyDescent="0.2">
      <c r="A31" s="254"/>
      <c r="B31" s="254"/>
      <c r="C31" s="199">
        <v>3</v>
      </c>
      <c r="D31" s="166">
        <v>0.11</v>
      </c>
      <c r="E31" s="142">
        <v>0.13</v>
      </c>
      <c r="F31" s="142">
        <v>0.15</v>
      </c>
      <c r="G31" s="142">
        <v>0.17</v>
      </c>
      <c r="H31" s="142">
        <v>0.19</v>
      </c>
      <c r="I31" s="167">
        <v>0.25</v>
      </c>
      <c r="J31" s="200">
        <f t="shared" si="11"/>
        <v>1</v>
      </c>
      <c r="K31" s="254"/>
      <c r="L31" s="254"/>
      <c r="M31" s="254"/>
      <c r="N31" s="254"/>
      <c r="O31" s="254"/>
      <c r="P31" s="254"/>
      <c r="Q31" s="254"/>
      <c r="R31" s="254"/>
      <c r="S31" s="254"/>
      <c r="T31" s="26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5"/>
      <c r="AI31" s="254"/>
    </row>
    <row r="32" spans="1:48" ht="12" customHeight="1" thickBot="1" x14ac:dyDescent="0.25">
      <c r="A32" s="254"/>
      <c r="B32" s="254"/>
      <c r="C32" s="199">
        <v>4</v>
      </c>
      <c r="D32" s="166">
        <v>0.11</v>
      </c>
      <c r="E32" s="142">
        <v>0.13</v>
      </c>
      <c r="F32" s="142">
        <v>0.15</v>
      </c>
      <c r="G32" s="142">
        <v>0.17</v>
      </c>
      <c r="H32" s="142">
        <v>0.19</v>
      </c>
      <c r="I32" s="167">
        <v>0.25</v>
      </c>
      <c r="J32" s="200">
        <f t="shared" si="11"/>
        <v>1</v>
      </c>
      <c r="K32" s="254"/>
      <c r="L32" s="254"/>
      <c r="M32" s="254"/>
      <c r="N32" s="254"/>
      <c r="O32" s="254"/>
      <c r="P32" s="254"/>
      <c r="Q32" s="254"/>
      <c r="R32" s="264"/>
      <c r="S32" s="264"/>
      <c r="T32" s="26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5"/>
      <c r="AI32" s="254"/>
    </row>
    <row r="33" spans="1:53" ht="12" customHeight="1" thickTop="1" x14ac:dyDescent="0.2">
      <c r="A33" s="254"/>
      <c r="B33" s="254"/>
      <c r="C33" s="199">
        <v>5</v>
      </c>
      <c r="D33" s="166">
        <v>0.11</v>
      </c>
      <c r="E33" s="142">
        <v>0.13</v>
      </c>
      <c r="F33" s="142">
        <v>0.15</v>
      </c>
      <c r="G33" s="142">
        <v>0.17</v>
      </c>
      <c r="H33" s="142">
        <v>0.19</v>
      </c>
      <c r="I33" s="167">
        <v>0.25</v>
      </c>
      <c r="J33" s="200">
        <f t="shared" si="11"/>
        <v>1</v>
      </c>
      <c r="K33" s="255"/>
      <c r="L33" s="319" t="s">
        <v>76</v>
      </c>
      <c r="M33" s="319"/>
      <c r="N33" s="319"/>
      <c r="O33" s="319"/>
      <c r="P33" s="319"/>
      <c r="Q33" s="319"/>
      <c r="R33" s="319"/>
      <c r="S33" s="319"/>
      <c r="T33" s="320"/>
      <c r="U33" s="361" t="s">
        <v>123</v>
      </c>
      <c r="V33" s="328" t="s">
        <v>73</v>
      </c>
      <c r="W33" s="329"/>
      <c r="X33" s="329"/>
      <c r="Y33" s="329"/>
      <c r="Z33" s="329"/>
      <c r="AA33" s="329"/>
      <c r="AB33" s="330"/>
      <c r="AC33" s="328" t="s">
        <v>72</v>
      </c>
      <c r="AD33" s="329"/>
      <c r="AE33" s="329"/>
      <c r="AF33" s="330"/>
      <c r="AG33" s="254"/>
      <c r="AH33" s="255"/>
      <c r="AI33" s="254"/>
    </row>
    <row r="34" spans="1:53" ht="12" customHeight="1" x14ac:dyDescent="0.2">
      <c r="A34" s="254"/>
      <c r="B34" s="254"/>
      <c r="C34" s="199">
        <v>6</v>
      </c>
      <c r="D34" s="166">
        <v>0.11</v>
      </c>
      <c r="E34" s="142">
        <v>0.13</v>
      </c>
      <c r="F34" s="142">
        <v>0.15</v>
      </c>
      <c r="G34" s="142">
        <v>0.17</v>
      </c>
      <c r="H34" s="142">
        <v>0.19</v>
      </c>
      <c r="I34" s="167">
        <v>0.25</v>
      </c>
      <c r="J34" s="200">
        <f t="shared" si="11"/>
        <v>1</v>
      </c>
      <c r="K34" s="255"/>
      <c r="L34" s="313" t="s">
        <v>59</v>
      </c>
      <c r="M34" s="321" t="s">
        <v>71</v>
      </c>
      <c r="N34" s="322"/>
      <c r="O34" s="322"/>
      <c r="P34" s="322"/>
      <c r="Q34" s="322"/>
      <c r="R34" s="322"/>
      <c r="S34" s="322"/>
      <c r="T34" s="323"/>
      <c r="U34" s="361"/>
      <c r="V34" s="331"/>
      <c r="W34" s="332"/>
      <c r="X34" s="332"/>
      <c r="Y34" s="332"/>
      <c r="Z34" s="332"/>
      <c r="AA34" s="332"/>
      <c r="AB34" s="333"/>
      <c r="AC34" s="331"/>
      <c r="AD34" s="332"/>
      <c r="AE34" s="332"/>
      <c r="AF34" s="333"/>
      <c r="AG34" s="254"/>
      <c r="AH34" s="255"/>
      <c r="AI34" s="254"/>
    </row>
    <row r="35" spans="1:53" ht="12" customHeight="1" thickBot="1" x14ac:dyDescent="0.25">
      <c r="A35" s="254"/>
      <c r="B35" s="254"/>
      <c r="C35" s="199">
        <v>7</v>
      </c>
      <c r="D35" s="166">
        <v>0.11</v>
      </c>
      <c r="E35" s="142">
        <v>0.13</v>
      </c>
      <c r="F35" s="142">
        <v>0.15</v>
      </c>
      <c r="G35" s="142">
        <v>0.17</v>
      </c>
      <c r="H35" s="142">
        <v>0.19</v>
      </c>
      <c r="I35" s="167">
        <v>0.25</v>
      </c>
      <c r="J35" s="200">
        <f t="shared" si="11"/>
        <v>1</v>
      </c>
      <c r="K35" s="255"/>
      <c r="L35" s="314"/>
      <c r="M35" s="277" t="s">
        <v>20</v>
      </c>
      <c r="N35" s="277" t="s">
        <v>21</v>
      </c>
      <c r="O35" s="277" t="s">
        <v>22</v>
      </c>
      <c r="P35" s="277" t="s">
        <v>23</v>
      </c>
      <c r="Q35" s="277" t="s">
        <v>24</v>
      </c>
      <c r="R35" s="277" t="s">
        <v>25</v>
      </c>
      <c r="S35" s="277" t="s">
        <v>26</v>
      </c>
      <c r="T35" s="278" t="s">
        <v>27</v>
      </c>
      <c r="U35" s="361"/>
      <c r="V35" s="279" t="s">
        <v>13</v>
      </c>
      <c r="W35" s="280" t="s">
        <v>14</v>
      </c>
      <c r="X35" s="280" t="s">
        <v>15</v>
      </c>
      <c r="Y35" s="280" t="s">
        <v>16</v>
      </c>
      <c r="Z35" s="280" t="s">
        <v>17</v>
      </c>
      <c r="AA35" s="280" t="s">
        <v>18</v>
      </c>
      <c r="AB35" s="281" t="s">
        <v>19</v>
      </c>
      <c r="AC35" s="279" t="s">
        <v>9</v>
      </c>
      <c r="AD35" s="280" t="s">
        <v>10</v>
      </c>
      <c r="AE35" s="280" t="s">
        <v>11</v>
      </c>
      <c r="AF35" s="281" t="s">
        <v>12</v>
      </c>
      <c r="AG35" s="254"/>
      <c r="AH35" s="255"/>
      <c r="AI35" s="25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</row>
    <row r="36" spans="1:53" ht="12" customHeight="1" x14ac:dyDescent="0.2">
      <c r="A36" s="254"/>
      <c r="B36" s="254"/>
      <c r="C36" s="199">
        <v>8</v>
      </c>
      <c r="D36" s="166">
        <v>0.11</v>
      </c>
      <c r="E36" s="142">
        <v>0.13</v>
      </c>
      <c r="F36" s="142">
        <v>0.15</v>
      </c>
      <c r="G36" s="142">
        <v>0.17</v>
      </c>
      <c r="H36" s="142">
        <v>0.19</v>
      </c>
      <c r="I36" s="167">
        <v>0.25</v>
      </c>
      <c r="J36" s="200">
        <f t="shared" si="11"/>
        <v>1</v>
      </c>
      <c r="K36" s="255"/>
      <c r="L36" s="282"/>
      <c r="M36" s="283">
        <f t="shared" ref="M36:T36" si="12">L22</f>
        <v>1.9452395344246545E-2</v>
      </c>
      <c r="N36" s="283">
        <f t="shared" si="12"/>
        <v>5.2877092784266715E-2</v>
      </c>
      <c r="O36" s="283">
        <f t="shared" si="12"/>
        <v>5.2877092784266715E-2</v>
      </c>
      <c r="P36" s="283">
        <f t="shared" si="12"/>
        <v>5.2877092784266715E-2</v>
      </c>
      <c r="Q36" s="283">
        <f t="shared" si="12"/>
        <v>0.14373484045721513</v>
      </c>
      <c r="R36" s="283">
        <f t="shared" si="12"/>
        <v>0.14373484045721499</v>
      </c>
      <c r="S36" s="283">
        <f t="shared" si="12"/>
        <v>0.14373484045721513</v>
      </c>
      <c r="T36" s="284">
        <f t="shared" si="12"/>
        <v>0.39071180493130792</v>
      </c>
      <c r="U36" s="271">
        <f>SUM(M36:T36)</f>
        <v>0.99999999999999978</v>
      </c>
      <c r="V36" s="272">
        <f>computations!AJ10</f>
        <v>0.2689414213699951</v>
      </c>
      <c r="W36" s="269">
        <f>computations!AK10</f>
        <v>0.26894142136999499</v>
      </c>
      <c r="X36" s="269">
        <f>computations!AL10</f>
        <v>0.2689414213699951</v>
      </c>
      <c r="Y36" s="269">
        <f>computations!AM10</f>
        <v>7.2329488128513253E-2</v>
      </c>
      <c r="Z36" s="269">
        <f>computations!AN10</f>
        <v>7.2329488128513253E-2</v>
      </c>
      <c r="AA36" s="269">
        <f>computations!AO10</f>
        <v>7.2329488128513253E-2</v>
      </c>
      <c r="AB36" s="270">
        <f>computations!AP10</f>
        <v>1.9452395344246545E-2</v>
      </c>
      <c r="AC36" s="272">
        <f>computations!AF10</f>
        <v>0</v>
      </c>
      <c r="AD36" s="269">
        <f>computations!AG10</f>
        <v>0</v>
      </c>
      <c r="AE36" s="269">
        <f>computations!AH10</f>
        <v>0</v>
      </c>
      <c r="AF36" s="270">
        <f>computations!AI10</f>
        <v>0</v>
      </c>
      <c r="AG36" s="254"/>
      <c r="AH36" s="255"/>
      <c r="AI36" s="25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</row>
    <row r="37" spans="1:53" s="204" customFormat="1" ht="12" customHeight="1" x14ac:dyDescent="0.2">
      <c r="A37" s="256"/>
      <c r="B37" s="256"/>
      <c r="C37" s="199">
        <v>9</v>
      </c>
      <c r="D37" s="166">
        <v>0.11</v>
      </c>
      <c r="E37" s="142">
        <v>0.13</v>
      </c>
      <c r="F37" s="142">
        <v>0.15</v>
      </c>
      <c r="G37" s="142">
        <v>0.17</v>
      </c>
      <c r="H37" s="142">
        <v>0.19</v>
      </c>
      <c r="I37" s="167">
        <v>0.25</v>
      </c>
      <c r="J37" s="200">
        <f t="shared" si="11"/>
        <v>1</v>
      </c>
      <c r="K37" s="257"/>
      <c r="L37" s="268">
        <f>computations!W17</f>
        <v>0.16406842531560056</v>
      </c>
      <c r="M37" s="269">
        <f>computations!X17</f>
        <v>2.1883154425690342E-2</v>
      </c>
      <c r="N37" s="269">
        <f>computations!Y17</f>
        <v>6.2997003904271903E-2</v>
      </c>
      <c r="O37" s="269">
        <f>computations!Z17</f>
        <v>4.8494096530626585E-2</v>
      </c>
      <c r="P37" s="269">
        <f>computations!AA17</f>
        <v>5.0306959952332246E-2</v>
      </c>
      <c r="Q37" s="269">
        <f>computations!AB17</f>
        <v>0.14783621090101806</v>
      </c>
      <c r="R37" s="269">
        <f>computations!AC17</f>
        <v>0.15440670916328539</v>
      </c>
      <c r="S37" s="269">
        <f>computations!AD17</f>
        <v>0.13305258981091625</v>
      </c>
      <c r="T37" s="270">
        <f>computations!AE17</f>
        <v>0.38102327531185909</v>
      </c>
      <c r="U37" s="271">
        <f t="shared" ref="U37:U61" si="13">SUM(M37:T37)</f>
        <v>0.99999999999999989</v>
      </c>
      <c r="V37" s="272">
        <f>computations!AJ17</f>
        <v>0.28121046576160691</v>
      </c>
      <c r="W37" s="269">
        <f>computations!AK17</f>
        <v>0.28959382744557988</v>
      </c>
      <c r="X37" s="269">
        <f>computations!AL17</f>
        <v>0.25373680071956539</v>
      </c>
      <c r="Y37" s="269">
        <f>computations!AM17</f>
        <v>8.4880158329962249E-2</v>
      </c>
      <c r="Z37" s="269">
        <f>computations!AN17</f>
        <v>7.0377250956316931E-2</v>
      </c>
      <c r="AA37" s="269">
        <f>computations!AO17</f>
        <v>7.2190114378022585E-2</v>
      </c>
      <c r="AB37" s="270">
        <f>computations!AP17</f>
        <v>2.1883154425690342E-2</v>
      </c>
      <c r="AC37" s="272">
        <f>computations!AF17</f>
        <v>3.4433432323043162E-3</v>
      </c>
      <c r="AD37" s="269">
        <f>computations!AG17</f>
        <v>-9.761929548920828E-4</v>
      </c>
      <c r="AE37" s="269">
        <f>computations!AH17</f>
        <v>-1.2904969061527244E-3</v>
      </c>
      <c r="AF37" s="270">
        <f>computations!AI17</f>
        <v>1.2196375020198172E-3</v>
      </c>
      <c r="AG37" s="256"/>
      <c r="AH37" s="257"/>
      <c r="AI37" s="257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</row>
    <row r="38" spans="1:53" s="204" customFormat="1" ht="12" customHeight="1" thickBot="1" x14ac:dyDescent="0.25">
      <c r="A38" s="256"/>
      <c r="B38" s="256"/>
      <c r="C38" s="199">
        <v>10</v>
      </c>
      <c r="D38" s="166">
        <v>0.11</v>
      </c>
      <c r="E38" s="142">
        <v>0.13</v>
      </c>
      <c r="F38" s="142">
        <v>0.15</v>
      </c>
      <c r="G38" s="142">
        <v>0.17</v>
      </c>
      <c r="H38" s="142">
        <v>0.19</v>
      </c>
      <c r="I38" s="167">
        <v>0.25</v>
      </c>
      <c r="J38" s="200">
        <f t="shared" si="11"/>
        <v>1</v>
      </c>
      <c r="K38" s="257"/>
      <c r="L38" s="268">
        <f>computations!W25</f>
        <v>0.16483500358215686</v>
      </c>
      <c r="M38" s="269">
        <f>computations!X25</f>
        <v>2.4503173252411289E-2</v>
      </c>
      <c r="N38" s="269">
        <f>computations!Y25</f>
        <v>7.4704676429819372E-2</v>
      </c>
      <c r="O38" s="269">
        <f>computations!Z25</f>
        <v>4.4267576235443432E-2</v>
      </c>
      <c r="P38" s="269">
        <f>computations!AA25</f>
        <v>4.7639165586243197E-2</v>
      </c>
      <c r="Q38" s="269">
        <f>computations!AB25</f>
        <v>0.15134746896834061</v>
      </c>
      <c r="R38" s="269">
        <f>computations!AC25</f>
        <v>0.1650995352844761</v>
      </c>
      <c r="S38" s="269">
        <f>computations!AD25</f>
        <v>0.1225914498643559</v>
      </c>
      <c r="T38" s="270">
        <f>computations!AE25</f>
        <v>0.36984695437891013</v>
      </c>
      <c r="U38" s="271">
        <f t="shared" si="13"/>
        <v>1</v>
      </c>
      <c r="V38" s="272">
        <f>computations!AJ25</f>
        <v>0.29482289488601471</v>
      </c>
      <c r="W38" s="269">
        <f>computations!AK25</f>
        <v>0.31194655055294995</v>
      </c>
      <c r="X38" s="269">
        <f>computations!AL25</f>
        <v>0.23900136493845381</v>
      </c>
      <c r="Y38" s="269">
        <f>computations!AM25</f>
        <v>9.9207849682230662E-2</v>
      </c>
      <c r="Z38" s="269">
        <f>computations!AN25</f>
        <v>6.8770749487854721E-2</v>
      </c>
      <c r="AA38" s="269">
        <f>computations!AO25</f>
        <v>7.2142338838654479E-2</v>
      </c>
      <c r="AB38" s="270">
        <f>computations!AP25</f>
        <v>2.4503173252411289E-2</v>
      </c>
      <c r="AC38" s="272">
        <f>computations!AF25</f>
        <v>7.238864598503425E-3</v>
      </c>
      <c r="AD38" s="269">
        <f>computations!AG25</f>
        <v>-1.6923248050090822E-3</v>
      </c>
      <c r="AE38" s="269">
        <f>computations!AH25</f>
        <v>-2.4133125313429427E-3</v>
      </c>
      <c r="AF38" s="270">
        <f>computations!AI25</f>
        <v>2.5224602853961831E-3</v>
      </c>
      <c r="AG38" s="256"/>
      <c r="AH38" s="257"/>
      <c r="AI38" s="257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</row>
    <row r="39" spans="1:53" s="205" customFormat="1" ht="12" customHeight="1" thickBot="1" x14ac:dyDescent="0.25">
      <c r="A39" s="257"/>
      <c r="B39" s="257"/>
      <c r="C39" s="199">
        <v>11</v>
      </c>
      <c r="D39" s="166">
        <v>0.11</v>
      </c>
      <c r="E39" s="142">
        <v>0.13</v>
      </c>
      <c r="F39" s="142">
        <v>0.15</v>
      </c>
      <c r="G39" s="142">
        <v>0.17</v>
      </c>
      <c r="H39" s="142">
        <v>0.19</v>
      </c>
      <c r="I39" s="167">
        <v>0.25</v>
      </c>
      <c r="J39" s="200">
        <f t="shared" si="11"/>
        <v>1</v>
      </c>
      <c r="K39" s="257"/>
      <c r="L39" s="268">
        <f>computations!W33</f>
        <v>0.16565481856130604</v>
      </c>
      <c r="M39" s="269">
        <f>computations!X33</f>
        <v>2.7301097449003397E-2</v>
      </c>
      <c r="N39" s="269">
        <f>computations!Y33</f>
        <v>8.8149743229395658E-2</v>
      </c>
      <c r="O39" s="269">
        <f>computations!Z33</f>
        <v>4.020943622120958E-2</v>
      </c>
      <c r="P39" s="269">
        <f>computations!AA33</f>
        <v>4.488958466653746E-2</v>
      </c>
      <c r="Q39" s="269">
        <f>computations!AB33</f>
        <v>0.15417532438970741</v>
      </c>
      <c r="R39" s="269">
        <f>computations!AC33</f>
        <v>0.17565920114252484</v>
      </c>
      <c r="S39" s="269">
        <f>computations!AD33</f>
        <v>0.11239381148009669</v>
      </c>
      <c r="T39" s="270">
        <f>computations!AE33</f>
        <v>0.35722180142152499</v>
      </c>
      <c r="U39" s="271">
        <f t="shared" si="13"/>
        <v>1</v>
      </c>
      <c r="V39" s="272">
        <f>computations!AJ33</f>
        <v>0.30983560128931609</v>
      </c>
      <c r="W39" s="269">
        <f>computations!AK33</f>
        <v>0.3359996264874614</v>
      </c>
      <c r="X39" s="269">
        <f>computations!AL33</f>
        <v>0.22479392981684715</v>
      </c>
      <c r="Y39" s="269">
        <f>computations!AM33</f>
        <v>0.11545084067839906</v>
      </c>
      <c r="Z39" s="269">
        <f>computations!AN33</f>
        <v>6.751053367021298E-2</v>
      </c>
      <c r="AA39" s="269">
        <f>computations!AO33</f>
        <v>7.2190682115540861E-2</v>
      </c>
      <c r="AB39" s="270">
        <f>computations!AP33</f>
        <v>2.7301097449003397E-2</v>
      </c>
      <c r="AC39" s="272">
        <f>computations!AF33</f>
        <v>1.1346194372670843E-2</v>
      </c>
      <c r="AD39" s="269">
        <f>computations!AG33</f>
        <v>-2.1386287407781784E-3</v>
      </c>
      <c r="AE39" s="269">
        <f>computations!AH33</f>
        <v>-3.3399943395684001E-3</v>
      </c>
      <c r="AF39" s="270">
        <f>computations!AI33</f>
        <v>3.8990048937458319E-3</v>
      </c>
      <c r="AG39" s="285"/>
      <c r="AH39" s="257"/>
      <c r="AI39" s="257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</row>
    <row r="40" spans="1:53" s="206" customFormat="1" ht="12" customHeight="1" x14ac:dyDescent="0.2">
      <c r="A40" s="255"/>
      <c r="B40" s="255"/>
      <c r="C40" s="199">
        <v>12</v>
      </c>
      <c r="D40" s="166">
        <v>0.11</v>
      </c>
      <c r="E40" s="142">
        <v>0.13</v>
      </c>
      <c r="F40" s="142">
        <v>0.15</v>
      </c>
      <c r="G40" s="142">
        <v>0.17</v>
      </c>
      <c r="H40" s="142">
        <v>0.19</v>
      </c>
      <c r="I40" s="167">
        <v>0.25</v>
      </c>
      <c r="J40" s="200">
        <f t="shared" si="11"/>
        <v>1</v>
      </c>
      <c r="K40" s="255"/>
      <c r="L40" s="268">
        <f>computations!W41</f>
        <v>0.16652905796069573</v>
      </c>
      <c r="M40" s="269">
        <f>computations!X41</f>
        <v>3.0258815785439742E-2</v>
      </c>
      <c r="N40" s="269">
        <f>computations!Y41</f>
        <v>0.10346854977068137</v>
      </c>
      <c r="O40" s="269">
        <f>computations!Z41</f>
        <v>3.6331578887800565E-2</v>
      </c>
      <c r="P40" s="269">
        <f>computations!AA41</f>
        <v>4.2076642313055801E-2</v>
      </c>
      <c r="Q40" s="269">
        <f>computations!AB41</f>
        <v>0.15623150883915823</v>
      </c>
      <c r="R40" s="269">
        <f>computations!AC41</f>
        <v>0.18591310477884998</v>
      </c>
      <c r="S40" s="269">
        <f>computations!AD41</f>
        <v>0.10250349294937171</v>
      </c>
      <c r="T40" s="270">
        <f>computations!AE41</f>
        <v>0.34321630667564257</v>
      </c>
      <c r="U40" s="271">
        <f t="shared" si="13"/>
        <v>0.99999999999999978</v>
      </c>
      <c r="V40" s="272">
        <f>computations!AJ41</f>
        <v>0.32629045328307993</v>
      </c>
      <c r="W40" s="269">
        <f>computations!AK41</f>
        <v>0.36171711264802686</v>
      </c>
      <c r="X40" s="269">
        <f>computations!AL41</f>
        <v>0.21117052993566782</v>
      </c>
      <c r="Y40" s="269">
        <f>computations!AM41</f>
        <v>0.13372736555612111</v>
      </c>
      <c r="Z40" s="269">
        <f>computations!AN41</f>
        <v>6.6590394673240308E-2</v>
      </c>
      <c r="AA40" s="269">
        <f>computations!AO41</f>
        <v>7.2335458098495536E-2</v>
      </c>
      <c r="AB40" s="270">
        <f>computations!AP41</f>
        <v>3.0258815785439742E-2</v>
      </c>
      <c r="AC40" s="272">
        <f>computations!AF41</f>
        <v>1.5702524909949542E-2</v>
      </c>
      <c r="AD40" s="269">
        <f>computations!AG41</f>
        <v>-2.3125332594969433E-3</v>
      </c>
      <c r="AE40" s="269">
        <f>computations!AH41</f>
        <v>-4.048536266187952E-3</v>
      </c>
      <c r="AF40" s="270">
        <f>computations!AI41</f>
        <v>5.3354476406149466E-3</v>
      </c>
      <c r="AG40" s="254"/>
      <c r="AH40" s="255"/>
      <c r="AI40" s="255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</row>
    <row r="41" spans="1:53" s="178" customFormat="1" ht="12" customHeight="1" x14ac:dyDescent="0.2">
      <c r="A41" s="255"/>
      <c r="B41" s="255"/>
      <c r="C41" s="199">
        <v>13</v>
      </c>
      <c r="D41" s="166">
        <v>0.11</v>
      </c>
      <c r="E41" s="142">
        <v>0.13</v>
      </c>
      <c r="F41" s="142">
        <v>0.15</v>
      </c>
      <c r="G41" s="142">
        <v>0.17</v>
      </c>
      <c r="H41" s="142">
        <v>0.19</v>
      </c>
      <c r="I41" s="167">
        <v>0.25</v>
      </c>
      <c r="J41" s="200">
        <f t="shared" si="11"/>
        <v>1</v>
      </c>
      <c r="K41" s="255"/>
      <c r="L41" s="268">
        <f>computations!W49</f>
        <v>0.1674579942138826</v>
      </c>
      <c r="M41" s="269">
        <f>computations!X49</f>
        <v>3.3350925476065135E-2</v>
      </c>
      <c r="N41" s="269">
        <f>computations!Y49</f>
        <v>0.12077576936790509</v>
      </c>
      <c r="O41" s="269">
        <f>computations!Z49</f>
        <v>3.2645603373174382E-2</v>
      </c>
      <c r="P41" s="269">
        <f>computations!AA49</f>
        <v>3.9221184493974201E-2</v>
      </c>
      <c r="Q41" s="269">
        <f>computations!AB49</f>
        <v>0.15743689777470365</v>
      </c>
      <c r="R41" s="269">
        <f>computations!AC49</f>
        <v>0.19567405468514712</v>
      </c>
      <c r="S41" s="269">
        <f>computations!AD49</f>
        <v>9.2964913766984764E-2</v>
      </c>
      <c r="T41" s="270">
        <f>computations!AE49</f>
        <v>0.32793065106204572</v>
      </c>
      <c r="U41" s="271">
        <f t="shared" si="13"/>
        <v>1</v>
      </c>
      <c r="V41" s="272">
        <f>computations!AJ49</f>
        <v>0.34420919599184829</v>
      </c>
      <c r="W41" s="269">
        <f>computations!AK49</f>
        <v>0.3890219340230916</v>
      </c>
      <c r="X41" s="269">
        <f>computations!AL49</f>
        <v>0.19818262711019846</v>
      </c>
      <c r="Y41" s="269">
        <f>computations!AM49</f>
        <v>0.15412669484397024</v>
      </c>
      <c r="Z41" s="269">
        <f>computations!AN49</f>
        <v>6.5996528849239511E-2</v>
      </c>
      <c r="AA41" s="269">
        <f>computations!AO49</f>
        <v>7.2572109970039336E-2</v>
      </c>
      <c r="AB41" s="270">
        <f>computations!AP49</f>
        <v>3.3350925476065135E-2</v>
      </c>
      <c r="AC41" s="272">
        <f>computations!AF49</f>
        <v>2.022176771068801E-2</v>
      </c>
      <c r="AD41" s="269">
        <f>computations!AG49</f>
        <v>-2.2197538879141776E-3</v>
      </c>
      <c r="AE41" s="269">
        <f>computations!AH49</f>
        <v>-4.5252789181472602E-3</v>
      </c>
      <c r="AF41" s="270">
        <f>computations!AI49</f>
        <v>6.8132952337915664E-3</v>
      </c>
      <c r="AG41" s="258"/>
      <c r="AH41" s="255"/>
      <c r="AI41" s="255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</row>
    <row r="42" spans="1:53" s="178" customFormat="1" ht="12" customHeight="1" x14ac:dyDescent="0.2">
      <c r="A42" s="255"/>
      <c r="B42" s="255"/>
      <c r="C42" s="199">
        <v>14</v>
      </c>
      <c r="D42" s="166">
        <v>0.11</v>
      </c>
      <c r="E42" s="142">
        <v>0.13</v>
      </c>
      <c r="F42" s="142">
        <v>0.15</v>
      </c>
      <c r="G42" s="142">
        <v>0.17</v>
      </c>
      <c r="H42" s="142">
        <v>0.19</v>
      </c>
      <c r="I42" s="167">
        <v>0.25</v>
      </c>
      <c r="J42" s="200">
        <f t="shared" si="11"/>
        <v>1</v>
      </c>
      <c r="K42" s="255"/>
      <c r="L42" s="268">
        <f>computations!W57</f>
        <v>0.16844078339160443</v>
      </c>
      <c r="M42" s="269">
        <f>computations!X57</f>
        <v>3.654453875918251E-2</v>
      </c>
      <c r="N42" s="269">
        <f>computations!Y57</f>
        <v>0.14015541956811736</v>
      </c>
      <c r="O42" s="269">
        <f>computations!Z57</f>
        <v>2.9162433430015549E-2</v>
      </c>
      <c r="P42" s="269">
        <f>computations!AA57</f>
        <v>3.6346196234868809E-2</v>
      </c>
      <c r="Q42" s="269">
        <f>computations!AB57</f>
        <v>0.15772591390598723</v>
      </c>
      <c r="R42" s="269">
        <f>computations!AC57</f>
        <v>0.20474585455992447</v>
      </c>
      <c r="S42" s="269">
        <f>computations!AD57</f>
        <v>8.382201741211176E-2</v>
      </c>
      <c r="T42" s="270">
        <f>computations!AE57</f>
        <v>0.31149762612979226</v>
      </c>
      <c r="U42" s="271">
        <f t="shared" si="13"/>
        <v>0.99999999999999989</v>
      </c>
      <c r="V42" s="272">
        <f>computations!AJ57</f>
        <v>0.36358830566330264</v>
      </c>
      <c r="W42" s="269">
        <f>computations!AK57</f>
        <v>0.41779200912209313</v>
      </c>
      <c r="X42" s="269">
        <f>computations!AL57</f>
        <v>0.18587518583617862</v>
      </c>
      <c r="Y42" s="269">
        <f>computations!AM57</f>
        <v>0.17669995832729987</v>
      </c>
      <c r="Z42" s="269">
        <f>computations!AN57</f>
        <v>6.5706972189198062E-2</v>
      </c>
      <c r="AA42" s="269">
        <f>computations!AO57</f>
        <v>7.2890734994051326E-2</v>
      </c>
      <c r="AB42" s="270">
        <f>computations!AP57</f>
        <v>3.654453875918251E-2</v>
      </c>
      <c r="AC42" s="272">
        <f>computations!AF57</f>
        <v>2.4795669610930937E-2</v>
      </c>
      <c r="AD42" s="269">
        <f>computations!AG57</f>
        <v>-1.8750716938296386E-3</v>
      </c>
      <c r="AE42" s="269">
        <f>computations!AH57</f>
        <v>-4.7664323423881744E-3</v>
      </c>
      <c r="AF42" s="270">
        <f>computations!AI57</f>
        <v>8.3093008647149025E-3</v>
      </c>
      <c r="AG42" s="258"/>
      <c r="AH42" s="255"/>
      <c r="AI42" s="255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</row>
    <row r="43" spans="1:53" s="178" customFormat="1" ht="12" customHeight="1" x14ac:dyDescent="0.2">
      <c r="A43" s="255"/>
      <c r="B43" s="255"/>
      <c r="C43" s="199">
        <v>15</v>
      </c>
      <c r="D43" s="166">
        <v>0.11</v>
      </c>
      <c r="E43" s="142">
        <v>0.13</v>
      </c>
      <c r="F43" s="142">
        <v>0.15</v>
      </c>
      <c r="G43" s="142">
        <v>0.17</v>
      </c>
      <c r="H43" s="142">
        <v>0.19</v>
      </c>
      <c r="I43" s="167">
        <v>0.25</v>
      </c>
      <c r="J43" s="200">
        <f t="shared" si="11"/>
        <v>1</v>
      </c>
      <c r="K43" s="255"/>
      <c r="L43" s="268">
        <f>computations!W65</f>
        <v>0.16947528449441859</v>
      </c>
      <c r="M43" s="269">
        <f>computations!X65</f>
        <v>3.9799531589945883E-2</v>
      </c>
      <c r="N43" s="269">
        <f>computations!Y65</f>
        <v>0.16165191727179359</v>
      </c>
      <c r="O43" s="269">
        <f>computations!Z65</f>
        <v>2.5891886939521061E-2</v>
      </c>
      <c r="P43" s="269">
        <f>computations!AA65</f>
        <v>3.3476350757938381E-2</v>
      </c>
      <c r="Q43" s="269">
        <f>computations!AB65</f>
        <v>0.15705091188392081</v>
      </c>
      <c r="R43" s="269">
        <f>computations!AC65</f>
        <v>0.21293049882666015</v>
      </c>
      <c r="S43" s="269">
        <f>computations!AD65</f>
        <v>7.5116964296252489E-2</v>
      </c>
      <c r="T43" s="270">
        <f>computations!AE65</f>
        <v>0.29408193843396768</v>
      </c>
      <c r="U43" s="271">
        <f t="shared" si="13"/>
        <v>1</v>
      </c>
      <c r="V43" s="272">
        <f>computations!AJ65</f>
        <v>0.38439424768518138</v>
      </c>
      <c r="W43" s="269">
        <f>computations!AK65</f>
        <v>0.44785829844633801</v>
      </c>
      <c r="X43" s="269">
        <f>computations!AL65</f>
        <v>0.17428473358365781</v>
      </c>
      <c r="Y43" s="269">
        <f>computations!AM65</f>
        <v>0.20145144886173949</v>
      </c>
      <c r="Z43" s="269">
        <f>computations!AN65</f>
        <v>6.5691418529466944E-2</v>
      </c>
      <c r="AA43" s="269">
        <f>computations!AO65</f>
        <v>7.3275882347884264E-2</v>
      </c>
      <c r="AB43" s="270">
        <f>computations!AP65</f>
        <v>3.9799531589945883E-2</v>
      </c>
      <c r="AC43" s="272">
        <f>computations!AF65</f>
        <v>2.9297295160893966E-2</v>
      </c>
      <c r="AD43" s="269">
        <f>computations!AG65</f>
        <v>-1.3026305194354659E-3</v>
      </c>
      <c r="AE43" s="269">
        <f>computations!AH65</f>
        <v>-4.7789818800660633E-3</v>
      </c>
      <c r="AF43" s="270">
        <f>computations!AI65</f>
        <v>9.7956907768739429E-3</v>
      </c>
      <c r="AG43" s="258"/>
      <c r="AH43" s="255"/>
      <c r="AI43" s="255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</row>
    <row r="44" spans="1:53" s="178" customFormat="1" ht="12" customHeight="1" x14ac:dyDescent="0.2">
      <c r="A44" s="255"/>
      <c r="B44" s="255"/>
      <c r="C44" s="199">
        <v>16</v>
      </c>
      <c r="D44" s="166">
        <v>0.11</v>
      </c>
      <c r="E44" s="142">
        <v>0.13</v>
      </c>
      <c r="F44" s="142">
        <v>0.15</v>
      </c>
      <c r="G44" s="142">
        <v>0.17</v>
      </c>
      <c r="H44" s="142">
        <v>0.19</v>
      </c>
      <c r="I44" s="167">
        <v>0.25</v>
      </c>
      <c r="J44" s="200">
        <f t="shared" si="11"/>
        <v>1</v>
      </c>
      <c r="K44" s="255"/>
      <c r="L44" s="268">
        <f>computations!W73</f>
        <v>0.17055792007672252</v>
      </c>
      <c r="M44" s="269">
        <f>computations!X73</f>
        <v>4.3069310294154312E-2</v>
      </c>
      <c r="N44" s="269">
        <f>computations!Y73</f>
        <v>0.18526198132579907</v>
      </c>
      <c r="O44" s="269">
        <f>computations!Z73</f>
        <v>2.2842210207409588E-2</v>
      </c>
      <c r="P44" s="269">
        <f>computations!AA73</f>
        <v>3.0637387720085747E-2</v>
      </c>
      <c r="Q44" s="269">
        <f>computations!AB73</f>
        <v>0.15538616657901327</v>
      </c>
      <c r="R44" s="269">
        <f>computations!AC73</f>
        <v>0.22003669135574055</v>
      </c>
      <c r="S44" s="269">
        <f>computations!AD73</f>
        <v>6.6888649599863098E-2</v>
      </c>
      <c r="T44" s="270">
        <f>computations!AE73</f>
        <v>0.27587760291793428</v>
      </c>
      <c r="U44" s="271">
        <f t="shared" si="13"/>
        <v>0.99999999999999989</v>
      </c>
      <c r="V44" s="272">
        <f>computations!AJ73</f>
        <v>0.40655966840637625</v>
      </c>
      <c r="W44" s="269">
        <f>computations!AK73</f>
        <v>0.4790053706957797</v>
      </c>
      <c r="X44" s="269">
        <f>computations!AL73</f>
        <v>0.16343755782151276</v>
      </c>
      <c r="Y44" s="269">
        <f>computations!AM73</f>
        <v>0.22833129161995339</v>
      </c>
      <c r="Z44" s="269">
        <f>computations!AN73</f>
        <v>6.5911520501563903E-2</v>
      </c>
      <c r="AA44" s="269">
        <f>computations!AO73</f>
        <v>7.3706698014240055E-2</v>
      </c>
      <c r="AB44" s="270">
        <f>computations!AP73</f>
        <v>4.3069310294154312E-2</v>
      </c>
      <c r="AC44" s="272">
        <f>computations!AF73</f>
        <v>3.3587026945003845E-2</v>
      </c>
      <c r="AD44" s="269">
        <f>computations!AG73</f>
        <v>-5.355988114982696E-4</v>
      </c>
      <c r="AE44" s="269">
        <f>computations!AH73</f>
        <v>-4.580769955666586E-3</v>
      </c>
      <c r="AF44" s="270">
        <f>computations!AI73</f>
        <v>1.1240783275934259E-2</v>
      </c>
      <c r="AG44" s="258"/>
      <c r="AH44" s="255"/>
      <c r="AI44" s="255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</row>
    <row r="45" spans="1:53" s="178" customFormat="1" ht="12" customHeight="1" x14ac:dyDescent="0.2">
      <c r="A45" s="255"/>
      <c r="B45" s="255"/>
      <c r="C45" s="199">
        <v>17</v>
      </c>
      <c r="D45" s="166">
        <v>0.11</v>
      </c>
      <c r="E45" s="142">
        <v>0.13</v>
      </c>
      <c r="F45" s="142">
        <v>0.15</v>
      </c>
      <c r="G45" s="142">
        <v>0.17</v>
      </c>
      <c r="H45" s="142">
        <v>0.19</v>
      </c>
      <c r="I45" s="167">
        <v>0.25</v>
      </c>
      <c r="J45" s="200">
        <f t="shared" si="11"/>
        <v>1</v>
      </c>
      <c r="K45" s="255"/>
      <c r="L45" s="268">
        <f>computations!W81</f>
        <v>0.17168360011551356</v>
      </c>
      <c r="M45" s="269">
        <f>computations!X81</f>
        <v>4.6302128186984683E-2</v>
      </c>
      <c r="N45" s="269">
        <f>computations!Y81</f>
        <v>0.21092828836250058</v>
      </c>
      <c r="O45" s="269">
        <f>computations!Z81</f>
        <v>2.0019610579191171E-2</v>
      </c>
      <c r="P45" s="269">
        <f>computations!AA81</f>
        <v>2.7855338169833724E-2</v>
      </c>
      <c r="Q45" s="269">
        <f>computations!AB81</f>
        <v>0.15273104473907809</v>
      </c>
      <c r="R45" s="269">
        <f>computations!AC81</f>
        <v>0.22588917535137903</v>
      </c>
      <c r="S45" s="269">
        <f>computations!AD81</f>
        <v>5.9171136038294513E-2</v>
      </c>
      <c r="T45" s="270">
        <f>computations!AE81</f>
        <v>0.25710327857273829</v>
      </c>
      <c r="U45" s="271">
        <f t="shared" si="13"/>
        <v>1</v>
      </c>
      <c r="V45" s="272">
        <f>computations!AJ81</f>
        <v>0.42998107186775447</v>
      </c>
      <c r="W45" s="269">
        <f>computations!AK81</f>
        <v>0.51097493007069805</v>
      </c>
      <c r="X45" s="269">
        <f>computations!AL81</f>
        <v>0.15334821297430409</v>
      </c>
      <c r="Y45" s="269">
        <f>computations!AM81</f>
        <v>0.25723041654948525</v>
      </c>
      <c r="Z45" s="269">
        <f>computations!AN81</f>
        <v>6.632173876617585E-2</v>
      </c>
      <c r="AA45" s="269">
        <f>computations!AO81</f>
        <v>7.4157466356818413E-2</v>
      </c>
      <c r="AB45" s="270">
        <f>computations!AP81</f>
        <v>4.6302128186984683E-2</v>
      </c>
      <c r="AC45" s="272">
        <f>computations!AF81</f>
        <v>3.7520868420135606E-2</v>
      </c>
      <c r="AD45" s="269">
        <f>computations!AG81</f>
        <v>3.8490978247988916E-4</v>
      </c>
      <c r="AE45" s="269">
        <f>computations!AH81</f>
        <v>-4.1996260441931332E-3</v>
      </c>
      <c r="AF45" s="270">
        <f>computations!AI81</f>
        <v>1.2610061607957058E-2</v>
      </c>
      <c r="AG45" s="258"/>
      <c r="AH45" s="255"/>
      <c r="AI45" s="255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</row>
    <row r="46" spans="1:53" s="178" customFormat="1" ht="12" customHeight="1" x14ac:dyDescent="0.2">
      <c r="A46" s="255"/>
      <c r="B46" s="255"/>
      <c r="C46" s="199">
        <v>18</v>
      </c>
      <c r="D46" s="166">
        <v>0.11</v>
      </c>
      <c r="E46" s="142">
        <v>0.13</v>
      </c>
      <c r="F46" s="142">
        <v>0.15</v>
      </c>
      <c r="G46" s="142">
        <v>0.17</v>
      </c>
      <c r="H46" s="142">
        <v>0.19</v>
      </c>
      <c r="I46" s="167">
        <v>0.25</v>
      </c>
      <c r="J46" s="200">
        <f t="shared" si="11"/>
        <v>1</v>
      </c>
      <c r="K46" s="255"/>
      <c r="L46" s="268">
        <f>computations!W89</f>
        <v>0.17284572891938357</v>
      </c>
      <c r="M46" s="269">
        <f>computations!X89</f>
        <v>4.9442924174728863E-2</v>
      </c>
      <c r="N46" s="269">
        <f>computations!Y89</f>
        <v>0.23853576899830387</v>
      </c>
      <c r="O46" s="269">
        <f>computations!Z89</f>
        <v>1.7427828840032494E-2</v>
      </c>
      <c r="P46" s="269">
        <f>computations!AA89</f>
        <v>2.5155635719962977E-2</v>
      </c>
      <c r="Q46" s="269">
        <f>computations!AB89</f>
        <v>0.14911195064438243</v>
      </c>
      <c r="R46" s="269">
        <f>computations!AC89</f>
        <v>0.2303381599567878</v>
      </c>
      <c r="S46" s="269">
        <f>computations!AD89</f>
        <v>5.1992122350951457E-2</v>
      </c>
      <c r="T46" s="270">
        <f>computations!AE89</f>
        <v>0.23799560931485025</v>
      </c>
      <c r="U46" s="271">
        <f t="shared" si="13"/>
        <v>1</v>
      </c>
      <c r="V46" s="272">
        <f>computations!AJ89</f>
        <v>0.4545184726574476</v>
      </c>
      <c r="W46" s="269">
        <f>computations!AK89</f>
        <v>0.5434724888497835</v>
      </c>
      <c r="X46" s="269">
        <f>computations!AL89</f>
        <v>0.14401851108567579</v>
      </c>
      <c r="Y46" s="269">
        <f>computations!AM89</f>
        <v>0.28797869317303271</v>
      </c>
      <c r="Z46" s="269">
        <f>computations!AN89</f>
        <v>6.6870753014761364E-2</v>
      </c>
      <c r="AA46" s="269">
        <f>computations!AO89</f>
        <v>7.4598559894691843E-2</v>
      </c>
      <c r="AB46" s="270">
        <f>computations!AP89</f>
        <v>4.9442924174728863E-2</v>
      </c>
      <c r="AC46" s="272">
        <f>computations!AF89</f>
        <v>4.0960407609687388E-2</v>
      </c>
      <c r="AD46" s="269">
        <f>computations!AG89</f>
        <v>1.4116793217003182E-3</v>
      </c>
      <c r="AE46" s="269">
        <f>computations!AH89</f>
        <v>-3.6715387654805143E-3</v>
      </c>
      <c r="AF46" s="270">
        <f>computations!AI89</f>
        <v>1.3867718476959584E-2</v>
      </c>
      <c r="AG46" s="258"/>
      <c r="AH46" s="255"/>
      <c r="AI46" s="255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</row>
    <row r="47" spans="1:53" s="178" customFormat="1" ht="12" customHeight="1" x14ac:dyDescent="0.2">
      <c r="A47" s="255"/>
      <c r="B47" s="255"/>
      <c r="C47" s="199">
        <v>19</v>
      </c>
      <c r="D47" s="166">
        <v>0.11</v>
      </c>
      <c r="E47" s="142">
        <v>0.13</v>
      </c>
      <c r="F47" s="142">
        <v>0.15</v>
      </c>
      <c r="G47" s="142">
        <v>0.17</v>
      </c>
      <c r="H47" s="142">
        <v>0.19</v>
      </c>
      <c r="I47" s="167">
        <v>0.25</v>
      </c>
      <c r="J47" s="200">
        <f t="shared" si="11"/>
        <v>1</v>
      </c>
      <c r="K47" s="255"/>
      <c r="L47" s="268">
        <f>computations!W97</f>
        <v>0.17403630913221751</v>
      </c>
      <c r="M47" s="269">
        <f>computations!X97</f>
        <v>5.2435586639053622E-2</v>
      </c>
      <c r="N47" s="269">
        <f>computations!Y97</f>
        <v>0.26791126994634573</v>
      </c>
      <c r="O47" s="269">
        <f>computations!Z97</f>
        <v>1.5067796104440557E-2</v>
      </c>
      <c r="P47" s="269">
        <f>computations!AA97</f>
        <v>2.2562174139074943E-2</v>
      </c>
      <c r="Q47" s="269">
        <f>computations!AB97</f>
        <v>0.14458271263454092</v>
      </c>
      <c r="R47" s="269">
        <f>computations!AC97</f>
        <v>0.23326799387328848</v>
      </c>
      <c r="S47" s="269">
        <f>computations!AD97</f>
        <v>4.5371587236154469E-2</v>
      </c>
      <c r="T47" s="270">
        <f>computations!AE97</f>
        <v>0.21880087942710125</v>
      </c>
      <c r="U47" s="271">
        <f t="shared" si="13"/>
        <v>0.99999999999999989</v>
      </c>
      <c r="V47" s="272">
        <f>computations!AJ97</f>
        <v>0.47999736532438081</v>
      </c>
      <c r="W47" s="269">
        <f>computations!AK97</f>
        <v>0.57617702459776277</v>
      </c>
      <c r="X47" s="269">
        <f>computations!AL97</f>
        <v>0.1354371441187236</v>
      </c>
      <c r="Y47" s="269">
        <f>computations!AM97</f>
        <v>0.32034685658539935</v>
      </c>
      <c r="Z47" s="269">
        <f>computations!AN97</f>
        <v>6.7503382743494184E-2</v>
      </c>
      <c r="AA47" s="269">
        <f>computations!AO97</f>
        <v>7.4997760778128558E-2</v>
      </c>
      <c r="AB47" s="270">
        <f>computations!AP97</f>
        <v>5.2435586639053622E-2</v>
      </c>
      <c r="AC47" s="272">
        <f>computations!AF97</f>
        <v>4.378340281803228E-2</v>
      </c>
      <c r="AD47" s="269">
        <f>computations!AG97</f>
        <v>2.4939103994484069E-3</v>
      </c>
      <c r="AE47" s="269">
        <f>computations!AH97</f>
        <v>-3.0380099402159827E-3</v>
      </c>
      <c r="AF47" s="270">
        <f>computations!AI97</f>
        <v>1.4978622293190774E-2</v>
      </c>
      <c r="AG47" s="258"/>
      <c r="AH47" s="255"/>
      <c r="AI47" s="255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</row>
    <row r="48" spans="1:53" s="178" customFormat="1" ht="12" customHeight="1" x14ac:dyDescent="0.2">
      <c r="A48" s="255"/>
      <c r="B48" s="255"/>
      <c r="C48" s="199">
        <v>20</v>
      </c>
      <c r="D48" s="166">
        <v>0.11</v>
      </c>
      <c r="E48" s="142">
        <v>0.13</v>
      </c>
      <c r="F48" s="142">
        <v>0.15</v>
      </c>
      <c r="G48" s="142">
        <v>0.17</v>
      </c>
      <c r="H48" s="142">
        <v>0.19</v>
      </c>
      <c r="I48" s="167">
        <v>0.25</v>
      </c>
      <c r="J48" s="200">
        <f t="shared" si="11"/>
        <v>1</v>
      </c>
      <c r="K48" s="255"/>
      <c r="L48" s="268">
        <f>computations!W105</f>
        <v>0.17524614767110006</v>
      </c>
      <c r="M48" s="269">
        <f>computations!X105</f>
        <v>5.522547993611026E-2</v>
      </c>
      <c r="N48" s="269">
        <f>computations!Y105</f>
        <v>0.29882700272310092</v>
      </c>
      <c r="O48" s="269">
        <f>computations!Z105</f>
        <v>1.2937416743363487E-2</v>
      </c>
      <c r="P48" s="269">
        <f>computations!AA105</f>
        <v>2.00963868040679E-2</v>
      </c>
      <c r="Q48" s="269">
        <f>computations!AB105</f>
        <v>0.13922321877722124</v>
      </c>
      <c r="R48" s="269">
        <f>computations!AC105</f>
        <v>0.23460420937371138</v>
      </c>
      <c r="S48" s="269">
        <f>computations!AD105</f>
        <v>3.9320749146643456E-2</v>
      </c>
      <c r="T48" s="270">
        <f>computations!AE105</f>
        <v>0.19976553649578122</v>
      </c>
      <c r="U48" s="271">
        <f t="shared" si="13"/>
        <v>0.99999999999999978</v>
      </c>
      <c r="V48" s="272">
        <f>computations!AJ105</f>
        <v>0.50621311817979586</v>
      </c>
      <c r="W48" s="269">
        <f>computations!AK105</f>
        <v>0.60875307883699048</v>
      </c>
      <c r="X48" s="269">
        <f>computations!AL105</f>
        <v>0.12758003263018511</v>
      </c>
      <c r="Y48" s="269">
        <f>computations!AM105</f>
        <v>0.35405248265921119</v>
      </c>
      <c r="Z48" s="269">
        <f>computations!AN105</f>
        <v>6.8162896679473742E-2</v>
      </c>
      <c r="AA48" s="269">
        <f>computations!AO105</f>
        <v>7.5321866740178156E-2</v>
      </c>
      <c r="AB48" s="270">
        <f>computations!AP105</f>
        <v>5.522547993611026E-2</v>
      </c>
      <c r="AC48" s="272">
        <f>computations!AF105</f>
        <v>4.5893688419587131E-2</v>
      </c>
      <c r="AD48" s="269">
        <f>computations!AG105</f>
        <v>3.5802105442676313E-3</v>
      </c>
      <c r="AE48" s="269">
        <f>computations!AH105</f>
        <v>-2.3428709215707333E-3</v>
      </c>
      <c r="AF48" s="270">
        <f>computations!AI105</f>
        <v>1.5910570911740522E-2</v>
      </c>
      <c r="AG48" s="258"/>
      <c r="AH48" s="255"/>
      <c r="AI48" s="255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</row>
    <row r="49" spans="1:53" s="178" customFormat="1" ht="12" customHeight="1" x14ac:dyDescent="0.2">
      <c r="A49" s="255"/>
      <c r="B49" s="255"/>
      <c r="C49" s="199">
        <v>21</v>
      </c>
      <c r="D49" s="166">
        <v>0.11</v>
      </c>
      <c r="E49" s="142">
        <v>0.13</v>
      </c>
      <c r="F49" s="142">
        <v>0.15</v>
      </c>
      <c r="G49" s="142">
        <v>0.17</v>
      </c>
      <c r="H49" s="142">
        <v>0.19</v>
      </c>
      <c r="I49" s="167">
        <v>0.25</v>
      </c>
      <c r="J49" s="200">
        <f t="shared" si="11"/>
        <v>1</v>
      </c>
      <c r="K49" s="255"/>
      <c r="L49" s="268">
        <f>computations!W113</f>
        <v>0.17646515676834615</v>
      </c>
      <c r="M49" s="269">
        <f>computations!X113</f>
        <v>5.7762020992909925E-2</v>
      </c>
      <c r="N49" s="269">
        <f>computations!Y113</f>
        <v>0.33100778509612727</v>
      </c>
      <c r="O49" s="269">
        <f>computations!Z113</f>
        <v>1.1031508776310251E-2</v>
      </c>
      <c r="P49" s="269">
        <f>computations!AA113</f>
        <v>1.7776429268784498E-2</v>
      </c>
      <c r="Q49" s="269">
        <f>computations!AB113</f>
        <v>0.13313630066641213</v>
      </c>
      <c r="R49" s="269">
        <f>computations!AC113</f>
        <v>0.23431816602978081</v>
      </c>
      <c r="S49" s="269">
        <f>computations!AD113</f>
        <v>3.3841461317408852E-2</v>
      </c>
      <c r="T49" s="270">
        <f>computations!AE113</f>
        <v>0.18112632785226609</v>
      </c>
      <c r="U49" s="271">
        <f t="shared" si="13"/>
        <v>0.99999999999999989</v>
      </c>
      <c r="V49" s="272">
        <f>computations!AJ113</f>
        <v>0.53293761553175956</v>
      </c>
      <c r="W49" s="269">
        <f>computations!AK113</f>
        <v>0.64086440138760248</v>
      </c>
      <c r="X49" s="269">
        <f>computations!AL113</f>
        <v>0.12041142035541354</v>
      </c>
      <c r="Y49" s="269">
        <f>computations!AM113</f>
        <v>0.38876980608903722</v>
      </c>
      <c r="Z49" s="269">
        <f>computations!AN113</f>
        <v>6.879352976922018E-2</v>
      </c>
      <c r="AA49" s="269">
        <f>computations!AO113</f>
        <v>7.5538450261694423E-2</v>
      </c>
      <c r="AB49" s="270">
        <f>computations!AP113</f>
        <v>5.7762020992909925E-2</v>
      </c>
      <c r="AC49" s="272">
        <f>computations!AF113</f>
        <v>4.7229060134339917E-2</v>
      </c>
      <c r="AD49" s="269">
        <f>computations!AG113</f>
        <v>4.6217545222137085E-3</v>
      </c>
      <c r="AE49" s="269">
        <f>computations!AH113</f>
        <v>-1.6289425646086458E-3</v>
      </c>
      <c r="AF49" s="270">
        <f>computations!AI113</f>
        <v>1.663661466325736E-2</v>
      </c>
      <c r="AG49" s="258"/>
      <c r="AH49" s="255"/>
      <c r="AI49" s="255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</row>
    <row r="50" spans="1:53" s="178" customFormat="1" ht="12" customHeight="1" x14ac:dyDescent="0.2">
      <c r="A50" s="255"/>
      <c r="B50" s="255"/>
      <c r="C50" s="199">
        <v>22</v>
      </c>
      <c r="D50" s="166">
        <v>0.11</v>
      </c>
      <c r="E50" s="142">
        <v>0.13</v>
      </c>
      <c r="F50" s="142">
        <v>0.15</v>
      </c>
      <c r="G50" s="142">
        <v>0.17</v>
      </c>
      <c r="H50" s="142">
        <v>0.19</v>
      </c>
      <c r="I50" s="167">
        <v>0.25</v>
      </c>
      <c r="J50" s="200">
        <f t="shared" si="11"/>
        <v>1</v>
      </c>
      <c r="K50" s="255"/>
      <c r="L50" s="268">
        <f>computations!W121</f>
        <v>0.1776827309948113</v>
      </c>
      <c r="M50" s="269">
        <f>computations!X121</f>
        <v>6.0001071604444622E-2</v>
      </c>
      <c r="N50" s="269">
        <f>computations!Y121</f>
        <v>0.36414162271570466</v>
      </c>
      <c r="O50" s="269">
        <f>computations!Z121</f>
        <v>9.341917061337298E-3</v>
      </c>
      <c r="P50" s="269">
        <f>computations!AA121</f>
        <v>1.5616540170442112E-2</v>
      </c>
      <c r="Q50" s="269">
        <f>computations!AB121</f>
        <v>0.12644307418999048</v>
      </c>
      <c r="R50" s="269">
        <f>computations!AC121</f>
        <v>0.23242875957346062</v>
      </c>
      <c r="S50" s="269">
        <f>computations!AD121</f>
        <v>2.8926119656116491E-2</v>
      </c>
      <c r="T50" s="270">
        <f>computations!AE121</f>
        <v>0.16310089502850367</v>
      </c>
      <c r="U50" s="271">
        <f t="shared" si="13"/>
        <v>1</v>
      </c>
      <c r="V50" s="272">
        <f>computations!AJ121</f>
        <v>0.5599276855714771</v>
      </c>
      <c r="W50" s="269">
        <f>computations!AK121</f>
        <v>0.67218799406405205</v>
      </c>
      <c r="X50" s="269">
        <f>computations!AL121</f>
        <v>0.11388564849234054</v>
      </c>
      <c r="Y50" s="269">
        <f>computations!AM121</f>
        <v>0.42414269432014928</v>
      </c>
      <c r="Z50" s="269">
        <f>computations!AN121</f>
        <v>6.9342988665781924E-2</v>
      </c>
      <c r="AA50" s="269">
        <f>computations!AO121</f>
        <v>7.5617611774886739E-2</v>
      </c>
      <c r="AB50" s="270">
        <f>computations!AP121</f>
        <v>6.0001071604444622E-2</v>
      </c>
      <c r="AC50" s="272">
        <f>computations!AF121</f>
        <v>4.7766026534930839E-2</v>
      </c>
      <c r="AD50" s="269">
        <f>computations!AG121</f>
        <v>5.5752610856589085E-3</v>
      </c>
      <c r="AE50" s="269">
        <f>computations!AH121</f>
        <v>-9.3495383786337816E-4</v>
      </c>
      <c r="AF50" s="270">
        <f>computations!AI121</f>
        <v>1.7137170716338808E-2</v>
      </c>
      <c r="AG50" s="258"/>
      <c r="AH50" s="255"/>
      <c r="AI50" s="255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</row>
    <row r="51" spans="1:53" s="178" customFormat="1" ht="12" customHeight="1" x14ac:dyDescent="0.2">
      <c r="A51" s="255"/>
      <c r="B51" s="255"/>
      <c r="C51" s="199">
        <v>23</v>
      </c>
      <c r="D51" s="166">
        <v>0.11</v>
      </c>
      <c r="E51" s="142">
        <v>0.13</v>
      </c>
      <c r="F51" s="142">
        <v>0.15</v>
      </c>
      <c r="G51" s="142">
        <v>0.17</v>
      </c>
      <c r="H51" s="142">
        <v>0.19</v>
      </c>
      <c r="I51" s="167">
        <v>0.25</v>
      </c>
      <c r="J51" s="200">
        <f t="shared" si="11"/>
        <v>1</v>
      </c>
      <c r="K51" s="255"/>
      <c r="L51" s="268">
        <f>computations!W129</f>
        <v>0.17888817052334727</v>
      </c>
      <c r="M51" s="269">
        <f>computations!X129</f>
        <v>6.1906924890384872E-2</v>
      </c>
      <c r="N51" s="269">
        <f>computations!Y129</f>
        <v>0.39789275952107001</v>
      </c>
      <c r="O51" s="269">
        <f>computations!Z129</f>
        <v>7.8577950610749792E-3</v>
      </c>
      <c r="P51" s="269">
        <f>computations!AA129</f>
        <v>1.3626637860393366E-2</v>
      </c>
      <c r="Q51" s="269">
        <f>computations!AB129</f>
        <v>0.11927713670019395</v>
      </c>
      <c r="R51" s="269">
        <f>computations!AC129</f>
        <v>0.22900099405665222</v>
      </c>
      <c r="S51" s="269">
        <f>computations!AD129</f>
        <v>2.4558104708211143E-2</v>
      </c>
      <c r="T51" s="270">
        <f>computations!AE129</f>
        <v>0.1458796472020194</v>
      </c>
      <c r="U51" s="271">
        <f t="shared" si="13"/>
        <v>0.99999999999999989</v>
      </c>
      <c r="V51" s="272">
        <f>computations!AJ129</f>
        <v>0.5869346161727238</v>
      </c>
      <c r="W51" s="269">
        <f>computations!AK129</f>
        <v>0.70242731632850042</v>
      </c>
      <c r="X51" s="269">
        <f>computations!AL129</f>
        <v>0.10794946252006436</v>
      </c>
      <c r="Y51" s="269">
        <f>computations!AM129</f>
        <v>0.45979968441145486</v>
      </c>
      <c r="Z51" s="269">
        <f>computations!AN129</f>
        <v>6.9764719951459858E-2</v>
      </c>
      <c r="AA51" s="269">
        <f>computations!AO129</f>
        <v>7.5533562750778244E-2</v>
      </c>
      <c r="AB51" s="270">
        <f>computations!AP129</f>
        <v>6.1906924890384872E-2</v>
      </c>
      <c r="AC51" s="272">
        <f>computations!AF129</f>
        <v>4.7520777112949997E-2</v>
      </c>
      <c r="AD51" s="269">
        <f>computations!AG129</f>
        <v>6.4054436011940497E-3</v>
      </c>
      <c r="AE51" s="269">
        <f>computations!AH129</f>
        <v>-2.9308850629460037E-4</v>
      </c>
      <c r="AF51" s="270">
        <f>computations!AI129</f>
        <v>1.740163843915183E-2</v>
      </c>
      <c r="AG51" s="258"/>
      <c r="AH51" s="255"/>
      <c r="AI51" s="255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</row>
    <row r="52" spans="1:53" s="178" customFormat="1" ht="12" customHeight="1" x14ac:dyDescent="0.2">
      <c r="A52" s="255"/>
      <c r="B52" s="255"/>
      <c r="C52" s="199">
        <v>24</v>
      </c>
      <c r="D52" s="166">
        <v>0.11</v>
      </c>
      <c r="E52" s="142">
        <v>0.13</v>
      </c>
      <c r="F52" s="142">
        <v>0.15</v>
      </c>
      <c r="G52" s="142">
        <v>0.17</v>
      </c>
      <c r="H52" s="142">
        <v>0.19</v>
      </c>
      <c r="I52" s="167">
        <v>0.25</v>
      </c>
      <c r="J52" s="200">
        <f t="shared" si="11"/>
        <v>1</v>
      </c>
      <c r="K52" s="255"/>
      <c r="L52" s="268">
        <f>computations!W137</f>
        <v>0.18007111414020877</v>
      </c>
      <c r="M52" s="269">
        <f>computations!X137</f>
        <v>6.3453711204538882E-2</v>
      </c>
      <c r="N52" s="269">
        <f>computations!Y137</f>
        <v>0.43191602778153376</v>
      </c>
      <c r="O52" s="269">
        <f>computations!Z137</f>
        <v>6.5660314606345504E-3</v>
      </c>
      <c r="P52" s="269">
        <f>computations!AA137</f>
        <v>1.1812183279238253E-2</v>
      </c>
      <c r="Q52" s="269">
        <f>computations!AB137</f>
        <v>0.11177815450447791</v>
      </c>
      <c r="R52" s="269">
        <f>computations!AC137</f>
        <v>0.22414158647931917</v>
      </c>
      <c r="S52" s="269">
        <f>computations!AD137</f>
        <v>2.0712717696939793E-2</v>
      </c>
      <c r="T52" s="270">
        <f>computations!AE137</f>
        <v>0.12961958759331774</v>
      </c>
      <c r="U52" s="271">
        <f t="shared" si="13"/>
        <v>1</v>
      </c>
      <c r="V52" s="272">
        <f>computations!AJ137</f>
        <v>0.61371392495118504</v>
      </c>
      <c r="W52" s="269">
        <f>computations!AK137</f>
        <v>0.73132350874463004</v>
      </c>
      <c r="X52" s="269">
        <f>computations!AL137</f>
        <v>0.10254464364135146</v>
      </c>
      <c r="Y52" s="269">
        <f>computations!AM137</f>
        <v>0.49536973898607262</v>
      </c>
      <c r="Z52" s="269">
        <f>computations!AN137</f>
        <v>7.0019742665173426E-2</v>
      </c>
      <c r="AA52" s="269">
        <f>computations!AO137</f>
        <v>7.5265894483777129E-2</v>
      </c>
      <c r="AB52" s="270">
        <f>computations!AP137</f>
        <v>6.3453711204538882E-2</v>
      </c>
      <c r="AC52" s="272">
        <f>computations!AF137</f>
        <v>4.6546318025333433E-2</v>
      </c>
      <c r="AD52" s="269">
        <f>computations!AG137</f>
        <v>7.0866669333190385E-3</v>
      </c>
      <c r="AE52" s="269">
        <f>computations!AH137</f>
        <v>2.725858930162639E-4</v>
      </c>
      <c r="AF52" s="270">
        <f>computations!AI137</f>
        <v>1.7429273444227608E-2</v>
      </c>
      <c r="AG52" s="258"/>
      <c r="AH52" s="255"/>
      <c r="AI52" s="255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</row>
    <row r="53" spans="1:53" s="178" customFormat="1" ht="12" customHeight="1" thickBot="1" x14ac:dyDescent="0.25">
      <c r="A53" s="255"/>
      <c r="B53" s="255"/>
      <c r="C53" s="207">
        <v>25</v>
      </c>
      <c r="D53" s="168">
        <v>0.11</v>
      </c>
      <c r="E53" s="165">
        <v>0.13</v>
      </c>
      <c r="F53" s="165">
        <v>0.15</v>
      </c>
      <c r="G53" s="165">
        <v>0.17</v>
      </c>
      <c r="H53" s="165">
        <v>0.19</v>
      </c>
      <c r="I53" s="169">
        <v>0.25</v>
      </c>
      <c r="J53" s="208">
        <f t="shared" si="11"/>
        <v>1</v>
      </c>
      <c r="K53" s="255"/>
      <c r="L53" s="268">
        <f>computations!W145</f>
        <v>0.18122194409657832</v>
      </c>
      <c r="M53" s="269">
        <f>computations!X145</f>
        <v>6.4626121106310441E-2</v>
      </c>
      <c r="N53" s="269">
        <f>computations!Y145</f>
        <v>0.46587120823750022</v>
      </c>
      <c r="O53" s="269">
        <f>computations!Z145</f>
        <v>5.4517820745584276E-3</v>
      </c>
      <c r="P53" s="269">
        <f>computations!AA145</f>
        <v>1.0174308596761208E-2</v>
      </c>
      <c r="Q53" s="269">
        <f>computations!AB145</f>
        <v>0.10408542777015045</v>
      </c>
      <c r="R53" s="269">
        <f>computations!AC145</f>
        <v>0.21799211355952952</v>
      </c>
      <c r="S53" s="269">
        <f>computations!AD145</f>
        <v>1.73585159121032E-2</v>
      </c>
      <c r="T53" s="270">
        <f>computations!AE145</f>
        <v>0.11444052274308658</v>
      </c>
      <c r="U53" s="271">
        <f t="shared" si="13"/>
        <v>1</v>
      </c>
      <c r="V53" s="272">
        <f>computations!AJ145</f>
        <v>0.6400345391885196</v>
      </c>
      <c r="W53" s="269">
        <f>computations!AK145</f>
        <v>0.75866375150010135</v>
      </c>
      <c r="X53" s="269">
        <f>computations!AL145</f>
        <v>9.7610727689733279E-2</v>
      </c>
      <c r="Y53" s="269">
        <f>computations!AM145</f>
        <v>0.53049732934381066</v>
      </c>
      <c r="Z53" s="269">
        <f>computations!AN145</f>
        <v>7.0077903180868872E-2</v>
      </c>
      <c r="AA53" s="269">
        <f>computations!AO145</f>
        <v>7.4800429703071644E-2</v>
      </c>
      <c r="AB53" s="270">
        <f>computations!AP145</f>
        <v>6.4626121106310441E-2</v>
      </c>
      <c r="AC53" s="272">
        <f>computations!AF145</f>
        <v>4.4926324753409741E-2</v>
      </c>
      <c r="AD53" s="269">
        <f>computations!AG145</f>
        <v>7.6036660641143616E-3</v>
      </c>
      <c r="AE53" s="269">
        <f>computations!AH145</f>
        <v>7.4670884732377929E-4</v>
      </c>
      <c r="AF53" s="270">
        <f>computations!AI145</f>
        <v>1.722918200320659E-2</v>
      </c>
      <c r="AG53" s="258"/>
      <c r="AH53" s="255"/>
      <c r="AI53" s="255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</row>
    <row r="54" spans="1:53" s="178" customFormat="1" ht="12" customHeight="1" thickTop="1" x14ac:dyDescent="0.2">
      <c r="A54" s="255"/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68">
        <f>computations!W153</f>
        <v>0.18233212911410984</v>
      </c>
      <c r="M54" s="269">
        <f>computations!X153</f>
        <v>6.5419426769209518E-2</v>
      </c>
      <c r="N54" s="269">
        <f>computations!Y153</f>
        <v>0.49943618372482929</v>
      </c>
      <c r="O54" s="269">
        <f>computations!Z153</f>
        <v>4.4990580542051736E-3</v>
      </c>
      <c r="P54" s="269">
        <f>computations!AA153</f>
        <v>8.7101817449396282E-3</v>
      </c>
      <c r="Q54" s="269">
        <f>computations!AB153</f>
        <v>9.633198505141384E-2</v>
      </c>
      <c r="R54" s="269">
        <f>computations!AC153</f>
        <v>0.21072045942501885</v>
      </c>
      <c r="S54" s="269">
        <f>computations!AD153</f>
        <v>1.4458914163727937E-2</v>
      </c>
      <c r="T54" s="270">
        <f>computations!AE153</f>
        <v>0.10042379106665568</v>
      </c>
      <c r="U54" s="271">
        <f t="shared" si="13"/>
        <v>0.99999999999999978</v>
      </c>
      <c r="V54" s="272">
        <f>computations!AJ153</f>
        <v>0.66568665359965773</v>
      </c>
      <c r="W54" s="269">
        <f>computations!AK153</f>
        <v>0.78428625166399724</v>
      </c>
      <c r="X54" s="269">
        <f>computations!AL153</f>
        <v>9.3087580732082259E-2</v>
      </c>
      <c r="Y54" s="269">
        <f>computations!AM153</f>
        <v>0.56485561049403876</v>
      </c>
      <c r="Z54" s="269">
        <f>computations!AN153</f>
        <v>6.9918484823414687E-2</v>
      </c>
      <c r="AA54" s="269">
        <f>computations!AO153</f>
        <v>7.4129608514149153E-2</v>
      </c>
      <c r="AB54" s="270">
        <f>computations!AP153</f>
        <v>6.5419426769209518E-2</v>
      </c>
      <c r="AC54" s="272">
        <f>computations!AF153</f>
        <v>4.2766720159613469E-2</v>
      </c>
      <c r="AD54" s="269">
        <f>computations!AG153</f>
        <v>7.951324714186872E-3</v>
      </c>
      <c r="AE54" s="269">
        <f>computations!AH153</f>
        <v>1.1222987453146233E-3</v>
      </c>
      <c r="AF54" s="270">
        <f>computations!AI153</f>
        <v>1.6819435040880459E-2</v>
      </c>
      <c r="AG54" s="258"/>
      <c r="AH54" s="255"/>
      <c r="AI54" s="255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</row>
    <row r="55" spans="1:53" s="178" customFormat="1" ht="12" customHeight="1" x14ac:dyDescent="0.2">
      <c r="A55" s="255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68">
        <f>computations!W161</f>
        <v>0.18339448076353621</v>
      </c>
      <c r="M55" s="269">
        <f>computations!X161</f>
        <v>6.5838862718733474E-2</v>
      </c>
      <c r="N55" s="269">
        <f>computations!Y161</f>
        <v>0.53231790908329801</v>
      </c>
      <c r="O55" s="269">
        <f>computations!Z161</f>
        <v>3.6913196011964405E-3</v>
      </c>
      <c r="P55" s="269">
        <f>computations!AA161</f>
        <v>7.4135542470452386E-3</v>
      </c>
      <c r="Q55" s="269">
        <f>computations!AB161</f>
        <v>8.8639649403550777E-2</v>
      </c>
      <c r="R55" s="269">
        <f>computations!AC161</f>
        <v>0.20251144319629882</v>
      </c>
      <c r="S55" s="269">
        <f>computations!AD161</f>
        <v>1.1973902265071843E-2</v>
      </c>
      <c r="T55" s="270">
        <f>computations!AE161</f>
        <v>8.7613359484805295E-2</v>
      </c>
      <c r="U55" s="271">
        <f t="shared" si="13"/>
        <v>1</v>
      </c>
      <c r="V55" s="272">
        <f>computations!AJ161</f>
        <v>0.69048774080677866</v>
      </c>
      <c r="W55" s="269">
        <f>computations!AK161</f>
        <v>0.80808176924537567</v>
      </c>
      <c r="X55" s="269">
        <f>computations!AL161</f>
        <v>8.8917638832046994E-2</v>
      </c>
      <c r="Y55" s="269">
        <f>computations!AM161</f>
        <v>0.59815677180203153</v>
      </c>
      <c r="Z55" s="269">
        <f>computations!AN161</f>
        <v>6.9530182319929912E-2</v>
      </c>
      <c r="AA55" s="269">
        <f>computations!AO161</f>
        <v>7.3252416965778708E-2</v>
      </c>
      <c r="AB55" s="270">
        <f>computations!AP161</f>
        <v>6.5838862718733474E-2</v>
      </c>
      <c r="AC55" s="272">
        <f>computations!AF161</f>
        <v>4.0186216568647404E-2</v>
      </c>
      <c r="AD55" s="269">
        <f>computations!AG161</f>
        <v>8.133642764916689E-3</v>
      </c>
      <c r="AE55" s="269">
        <f>computations!AH161</f>
        <v>1.3996940612568537E-3</v>
      </c>
      <c r="AF55" s="270">
        <f>computations!AI161</f>
        <v>1.6225438409574695E-2</v>
      </c>
      <c r="AG55" s="258"/>
      <c r="AH55" s="255"/>
      <c r="AI55" s="255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</row>
    <row r="56" spans="1:53" s="178" customFormat="1" ht="12" customHeight="1" x14ac:dyDescent="0.2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68">
        <f>computations!W169</f>
        <v>0.18440331011153291</v>
      </c>
      <c r="M56" s="269">
        <f>computations!X169</f>
        <v>6.5898488803109806E-2</v>
      </c>
      <c r="N56" s="269">
        <f>computations!Y169</f>
        <v>0.56426056684227777</v>
      </c>
      <c r="O56" s="269">
        <f>computations!Z169</f>
        <v>3.0120296967911615E-3</v>
      </c>
      <c r="P56" s="269">
        <f>computations!AA169</f>
        <v>6.275426848627615E-3</v>
      </c>
      <c r="Q56" s="269">
        <f>computations!AB169</f>
        <v>8.1115359739487122E-2</v>
      </c>
      <c r="R56" s="269">
        <f>computations!AC169</f>
        <v>0.19355749005676545</v>
      </c>
      <c r="S56" s="269">
        <f>computations!AD169</f>
        <v>9.8617340730373995E-3</v>
      </c>
      <c r="T56" s="270">
        <f>computations!AE169</f>
        <v>7.6018903939903446E-2</v>
      </c>
      <c r="U56" s="271">
        <f t="shared" si="13"/>
        <v>0.99999999999999967</v>
      </c>
      <c r="V56" s="272">
        <f>computations!AJ169</f>
        <v>0.71428644508166583</v>
      </c>
      <c r="W56" s="269">
        <f>computations!AK169</f>
        <v>0.82999197255078061</v>
      </c>
      <c r="X56" s="269">
        <f>computations!AL169</f>
        <v>8.5047679421565991E-2</v>
      </c>
      <c r="Y56" s="269">
        <f>computations!AM169</f>
        <v>0.63015905564538754</v>
      </c>
      <c r="Z56" s="269">
        <f>computations!AN169</f>
        <v>6.8910518499900972E-2</v>
      </c>
      <c r="AA56" s="269">
        <f>computations!AO169</f>
        <v>7.2173915651737419E-2</v>
      </c>
      <c r="AB56" s="270">
        <f>computations!AP169</f>
        <v>6.5898488803109806E-2</v>
      </c>
      <c r="AC56" s="272">
        <f>computations!AF169</f>
        <v>3.7307040125770907E-2</v>
      </c>
      <c r="AD56" s="269">
        <f>computations!AG169</f>
        <v>8.1621139034254511E-3</v>
      </c>
      <c r="AE56" s="269">
        <f>computations!AH169</f>
        <v>1.5850244477654263E-3</v>
      </c>
      <c r="AF56" s="270">
        <f>computations!AI169</f>
        <v>1.5477800642768186E-2</v>
      </c>
      <c r="AG56" s="258"/>
      <c r="AH56" s="255"/>
      <c r="AI56" s="255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</row>
    <row r="57" spans="1:53" s="178" customFormat="1" ht="12" customHeight="1" x14ac:dyDescent="0.2">
      <c r="A57" s="255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68">
        <f>computations!W177</f>
        <v>0.18535448367098167</v>
      </c>
      <c r="M57" s="269">
        <f>computations!X177</f>
        <v>6.5619694926062913E-2</v>
      </c>
      <c r="N57" s="269">
        <f>computations!Y177</f>
        <v>0.59505065909672861</v>
      </c>
      <c r="O57" s="269">
        <f>computations!Z177</f>
        <v>2.4451328851776721E-3</v>
      </c>
      <c r="P57" s="269">
        <f>computations!AA177</f>
        <v>5.28476511737235E-3</v>
      </c>
      <c r="Q57" s="269">
        <f>computations!AB177</f>
        <v>7.3848858063428779E-2</v>
      </c>
      <c r="R57" s="269">
        <f>computations!AC177</f>
        <v>0.18405008040194357</v>
      </c>
      <c r="S57" s="269">
        <f>computations!AD177</f>
        <v>8.0804673978169157E-3</v>
      </c>
      <c r="T57" s="270">
        <f>computations!AE177</f>
        <v>6.5620342111469221E-2</v>
      </c>
      <c r="U57" s="271">
        <f t="shared" si="13"/>
        <v>1</v>
      </c>
      <c r="V57" s="272">
        <f>computations!AJ177</f>
        <v>0.73696434497139796</v>
      </c>
      <c r="W57" s="269">
        <f>computations!AK177</f>
        <v>0.8500051995421074</v>
      </c>
      <c r="X57" s="269">
        <f>computations!AL177</f>
        <v>8.143006032642984E-2</v>
      </c>
      <c r="Y57" s="269">
        <f>computations!AM177</f>
        <v>0.66067035402279151</v>
      </c>
      <c r="Z57" s="269">
        <f>computations!AN177</f>
        <v>6.8064827811240583E-2</v>
      </c>
      <c r="AA57" s="269">
        <f>computations!AO177</f>
        <v>7.0904460043435258E-2</v>
      </c>
      <c r="AB57" s="270">
        <f>computations!AP177</f>
        <v>6.5619694926062913E-2</v>
      </c>
      <c r="AC57" s="272">
        <f>computations!AF177</f>
        <v>3.4246828919959893E-2</v>
      </c>
      <c r="AD57" s="269">
        <f>computations!AG177</f>
        <v>8.0537767417917933E-3</v>
      </c>
      <c r="AE57" s="269">
        <f>computations!AH177</f>
        <v>1.6884853669424243E-3</v>
      </c>
      <c r="AF57" s="270">
        <f>computations!AI177</f>
        <v>1.4609989487044499E-2</v>
      </c>
      <c r="AG57" s="258"/>
      <c r="AH57" s="255"/>
      <c r="AI57" s="255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</row>
    <row r="58" spans="1:53" s="178" customFormat="1" ht="12" customHeight="1" x14ac:dyDescent="0.2">
      <c r="A58" s="255"/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68">
        <f>computations!W185</f>
        <v>0.18624538820575287</v>
      </c>
      <c r="M58" s="269">
        <f>computations!X185</f>
        <v>6.5029516786091299E-2</v>
      </c>
      <c r="N58" s="269">
        <f>computations!Y185</f>
        <v>0.62451913382046842</v>
      </c>
      <c r="O58" s="269">
        <f>computations!Z185</f>
        <v>1.9754373107490103E-3</v>
      </c>
      <c r="P58" s="269">
        <f>computations!AA185</f>
        <v>4.4292039281451567E-3</v>
      </c>
      <c r="Q58" s="269">
        <f>computations!AB185</f>
        <v>6.6911696006326529E-2</v>
      </c>
      <c r="R58" s="269">
        <f>computations!AC185</f>
        <v>0.17417250963017708</v>
      </c>
      <c r="S58" s="269">
        <f>computations!AD185</f>
        <v>6.5892691242785736E-3</v>
      </c>
      <c r="T58" s="270">
        <f>computations!AE185</f>
        <v>5.6373233393763933E-2</v>
      </c>
      <c r="U58" s="271">
        <f t="shared" si="13"/>
        <v>1</v>
      </c>
      <c r="V58" s="272">
        <f>computations!AJ185</f>
        <v>0.7584357839236352</v>
      </c>
      <c r="W58" s="269">
        <f>computations!AK185</f>
        <v>0.86815036416488189</v>
      </c>
      <c r="X58" s="269">
        <f>computations!AL185</f>
        <v>7.8023427149264024E-2</v>
      </c>
      <c r="Y58" s="269">
        <f>computations!AM185</f>
        <v>0.68954865060655968</v>
      </c>
      <c r="Z58" s="269">
        <f>computations!AN185</f>
        <v>6.7004954096840305E-2</v>
      </c>
      <c r="AA58" s="269">
        <f>computations!AO185</f>
        <v>6.9458720714236449E-2</v>
      </c>
      <c r="AB58" s="270">
        <f>computations!AP185</f>
        <v>6.5029516786091299E-2</v>
      </c>
      <c r="AC58" s="272">
        <f>computations!AF185</f>
        <v>3.1112348597578054E-2</v>
      </c>
      <c r="AD58" s="269">
        <f>computations!AG185</f>
        <v>7.8291949624796006E-3</v>
      </c>
      <c r="AE58" s="269">
        <f>computations!AH185</f>
        <v>1.7226540212107594E-3</v>
      </c>
      <c r="AF58" s="270">
        <f>computations!AI185</f>
        <v>1.3656059943862715E-2</v>
      </c>
      <c r="AG58" s="258"/>
      <c r="AH58" s="255"/>
      <c r="AI58" s="255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</row>
    <row r="59" spans="1:53" s="178" customFormat="1" ht="12" customHeight="1" x14ac:dyDescent="0.2">
      <c r="A59" s="255"/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68">
        <f>computations!W193</f>
        <v>0.18707482142205159</v>
      </c>
      <c r="M59" s="269">
        <f>computations!X193</f>
        <v>6.4158918574373475E-2</v>
      </c>
      <c r="N59" s="269">
        <f>computations!Y193</f>
        <v>0.65254091123018498</v>
      </c>
      <c r="O59" s="269">
        <f>computations!Z193</f>
        <v>1.5888914424307856E-3</v>
      </c>
      <c r="P59" s="269">
        <f>computations!AA193</f>
        <v>3.6956926934551765E-3</v>
      </c>
      <c r="Q59" s="269">
        <f>computations!AB193</f>
        <v>6.0357393984055548E-2</v>
      </c>
      <c r="R59" s="269">
        <f>computations!AC193</f>
        <v>0.16409426233294361</v>
      </c>
      <c r="S59" s="269">
        <f>computations!AD193</f>
        <v>5.3494384794417066E-3</v>
      </c>
      <c r="T59" s="270">
        <f>computations!AE193</f>
        <v>4.8214491263114591E-2</v>
      </c>
      <c r="U59" s="271">
        <f t="shared" si="13"/>
        <v>1</v>
      </c>
      <c r="V59" s="272">
        <f>computations!AJ193</f>
        <v>0.77864611523104488</v>
      </c>
      <c r="W59" s="269">
        <f>computations!AK193</f>
        <v>0.88448978483095719</v>
      </c>
      <c r="X59" s="269">
        <f>computations!AL193</f>
        <v>7.4792941189701145E-2</v>
      </c>
      <c r="Y59" s="269">
        <f>computations!AM193</f>
        <v>0.71669982980455849</v>
      </c>
      <c r="Z59" s="269">
        <f>computations!AN193</f>
        <v>6.5747810016804256E-2</v>
      </c>
      <c r="AA59" s="269">
        <f>computations!AO193</f>
        <v>6.7854611267828657E-2</v>
      </c>
      <c r="AB59" s="270">
        <f>computations!AP193</f>
        <v>6.4158918574373475E-2</v>
      </c>
      <c r="AC59" s="272">
        <f>computations!AF193</f>
        <v>2.7995294884390898E-2</v>
      </c>
      <c r="AD59" s="269">
        <f>computations!AG193</f>
        <v>7.5105769127394584E-3</v>
      </c>
      <c r="AE59" s="269">
        <f>computations!AH193</f>
        <v>1.7010188080754524E-3</v>
      </c>
      <c r="AF59" s="270">
        <f>computations!AI193</f>
        <v>1.2648680797008899E-2</v>
      </c>
      <c r="AG59" s="258"/>
      <c r="AH59" s="255"/>
      <c r="AI59" s="255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</row>
    <row r="60" spans="1:53" s="178" customFormat="1" ht="12" customHeight="1" x14ac:dyDescent="0.2">
      <c r="A60" s="255"/>
      <c r="B60" s="255"/>
      <c r="C60" s="255"/>
      <c r="D60" s="255"/>
      <c r="E60" s="260"/>
      <c r="F60" s="260"/>
      <c r="G60" s="260"/>
      <c r="H60" s="260"/>
      <c r="I60" s="260"/>
      <c r="J60" s="260"/>
      <c r="K60" s="255"/>
      <c r="L60" s="268">
        <f>computations!W201</f>
        <v>0.1878428294757109</v>
      </c>
      <c r="M60" s="269">
        <f>computations!X201</f>
        <v>6.3041169492527152E-2</v>
      </c>
      <c r="N60" s="269">
        <f>computations!Y201</f>
        <v>0.67903234101634047</v>
      </c>
      <c r="O60" s="269">
        <f>computations!Z201</f>
        <v>1.2727582410015359E-3</v>
      </c>
      <c r="P60" s="269">
        <f>computations!AA201</f>
        <v>3.0710489880243844E-3</v>
      </c>
      <c r="Q60" s="269">
        <f>computations!AB201</f>
        <v>5.4222512848840956E-2</v>
      </c>
      <c r="R60" s="269">
        <f>computations!AC201</f>
        <v>0.15396708949127619</v>
      </c>
      <c r="S60" s="269">
        <f>computations!AD201</f>
        <v>4.3251369846420617E-3</v>
      </c>
      <c r="T60" s="270">
        <f>computations!AE201</f>
        <v>4.1067942937347196E-2</v>
      </c>
      <c r="U60" s="271">
        <f t="shared" si="13"/>
        <v>0.99999999999999978</v>
      </c>
      <c r="V60" s="272">
        <f>computations!AJ201</f>
        <v>0.79756878159871003</v>
      </c>
      <c r="W60" s="269">
        <f>computations!AK201</f>
        <v>0.89911164898816809</v>
      </c>
      <c r="X60" s="269">
        <f>computations!AL201</f>
        <v>7.1710113706195136E-2</v>
      </c>
      <c r="Y60" s="269">
        <f>computations!AM201</f>
        <v>0.74207351050886761</v>
      </c>
      <c r="Z60" s="269">
        <f>computations!AN201</f>
        <v>6.4313927733528689E-2</v>
      </c>
      <c r="AA60" s="269">
        <f>computations!AO201</f>
        <v>6.6112218480551543E-2</v>
      </c>
      <c r="AB60" s="270">
        <f>computations!AP201</f>
        <v>6.3041169492527152E-2</v>
      </c>
      <c r="AC60" s="272">
        <f>computations!AF201</f>
        <v>2.4970128104167322E-2</v>
      </c>
      <c r="AD60" s="269">
        <f>computations!AG201</f>
        <v>7.1201797165736797E-3</v>
      </c>
      <c r="AE60" s="269">
        <f>computations!AH201</f>
        <v>1.636819897045394E-3</v>
      </c>
      <c r="AF60" s="270">
        <f>computations!AI201</f>
        <v>1.1617604401188961E-2</v>
      </c>
      <c r="AG60" s="258"/>
      <c r="AH60" s="255"/>
      <c r="AI60" s="255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</row>
    <row r="61" spans="1:53" s="178" customFormat="1" ht="12" customHeight="1" thickBot="1" x14ac:dyDescent="0.25">
      <c r="A61" s="255"/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73">
        <f>computations!W209</f>
        <v>0.18855051277178655</v>
      </c>
      <c r="M61" s="274">
        <f>computations!X209</f>
        <v>6.1710404191180041E-2</v>
      </c>
      <c r="N61" s="274">
        <f>computations!Y209</f>
        <v>0.70394718612453733</v>
      </c>
      <c r="O61" s="274">
        <f>computations!Z209</f>
        <v>1.0156978029940218E-3</v>
      </c>
      <c r="P61" s="274">
        <f>computations!AA209</f>
        <v>2.54240386794727E-3</v>
      </c>
      <c r="Q61" s="274">
        <f>computations!AB209</f>
        <v>4.8528369977528192E-2</v>
      </c>
      <c r="R61" s="274">
        <f>computations!AC209</f>
        <v>0.14392270338549823</v>
      </c>
      <c r="S61" s="274">
        <f>computations!AD209</f>
        <v>3.4838419152833215E-3</v>
      </c>
      <c r="T61" s="275">
        <f>computations!AE209</f>
        <v>3.4849392735031438E-2</v>
      </c>
      <c r="U61" s="271">
        <f t="shared" si="13"/>
        <v>0.99999999999999978</v>
      </c>
      <c r="V61" s="276">
        <f>computations!AJ209</f>
        <v>0.81520165809623957</v>
      </c>
      <c r="W61" s="274">
        <f>computations!AK209</f>
        <v>0.91212269756916275</v>
      </c>
      <c r="X61" s="274">
        <f>computations!AL209</f>
        <v>6.875234777740466E-2</v>
      </c>
      <c r="Y61" s="274">
        <f>computations!AM209</f>
        <v>0.76565759031571734</v>
      </c>
      <c r="Z61" s="274">
        <f>computations!AN209</f>
        <v>6.2726101994174069E-2</v>
      </c>
      <c r="AA61" s="274">
        <f>computations!AO209</f>
        <v>6.4252808059127309E-2</v>
      </c>
      <c r="AB61" s="275">
        <f>computations!AP209</f>
        <v>6.1710404191180041E-2</v>
      </c>
      <c r="AC61" s="276">
        <f>computations!AF209</f>
        <v>2.2093654870121049E-2</v>
      </c>
      <c r="AD61" s="274">
        <f>computations!AG209</f>
        <v>6.6790740880244767E-3</v>
      </c>
      <c r="AE61" s="274">
        <f>computations!AH209</f>
        <v>1.5422311401877414E-3</v>
      </c>
      <c r="AF61" s="275">
        <f>computations!AI209</f>
        <v>1.0588637906688736E-2</v>
      </c>
      <c r="AG61" s="258"/>
      <c r="AH61" s="255"/>
      <c r="AI61" s="255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</row>
    <row r="62" spans="1:53" s="178" customFormat="1" ht="12" customHeight="1" thickTop="1" x14ac:dyDescent="0.2">
      <c r="A62" s="255"/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5"/>
      <c r="AI62" s="255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</row>
    <row r="63" spans="1:53" s="178" customFormat="1" ht="12" customHeight="1" x14ac:dyDescent="0.2">
      <c r="A63" s="255"/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255"/>
      <c r="AI63" s="255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</row>
    <row r="64" spans="1:53" s="178" customFormat="1" ht="12" customHeight="1" x14ac:dyDescent="0.2">
      <c r="A64" s="255"/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8"/>
      <c r="AD64" s="258"/>
      <c r="AE64" s="258"/>
      <c r="AF64" s="258"/>
      <c r="AG64" s="258"/>
      <c r="AH64" s="255"/>
      <c r="AI64" s="255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</row>
    <row r="65" spans="1:53" s="178" customFormat="1" ht="12" customHeight="1" x14ac:dyDescent="0.2">
      <c r="A65" s="255"/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9"/>
      <c r="M65" s="259"/>
      <c r="N65" s="259"/>
      <c r="O65" s="259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5"/>
      <c r="AI65" s="255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</row>
    <row r="66" spans="1:53" ht="12" customHeight="1" x14ac:dyDescent="0.2">
      <c r="A66" s="255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4"/>
      <c r="Q66" s="254"/>
      <c r="R66" s="254"/>
      <c r="S66" s="254"/>
      <c r="T66" s="254"/>
      <c r="U66" s="254"/>
      <c r="V66" s="254"/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5"/>
      <c r="AI66" s="25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</row>
    <row r="67" spans="1:53" ht="12" customHeight="1" x14ac:dyDescent="0.2">
      <c r="A67" s="255"/>
      <c r="B67" s="255"/>
      <c r="C67" s="254"/>
      <c r="D67" s="254"/>
      <c r="E67" s="254"/>
      <c r="F67" s="254"/>
      <c r="G67" s="255"/>
      <c r="H67" s="260"/>
      <c r="I67" s="260"/>
      <c r="J67" s="260"/>
      <c r="K67" s="260"/>
      <c r="L67" s="260"/>
      <c r="M67" s="260"/>
      <c r="N67" s="260"/>
      <c r="O67" s="260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5"/>
      <c r="AI67" s="25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</row>
    <row r="68" spans="1:53" ht="12" customHeight="1" x14ac:dyDescent="0.2">
      <c r="A68" s="255"/>
      <c r="B68" s="255"/>
      <c r="C68" s="254"/>
      <c r="D68" s="254"/>
      <c r="E68" s="254"/>
      <c r="F68" s="254"/>
      <c r="G68" s="255"/>
      <c r="H68" s="255"/>
      <c r="I68" s="255"/>
      <c r="J68" s="255"/>
      <c r="K68" s="255"/>
      <c r="L68" s="255"/>
      <c r="M68" s="255"/>
      <c r="N68" s="255"/>
      <c r="O68" s="255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5"/>
      <c r="AI68" s="25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</row>
    <row r="69" spans="1:53" ht="12" customHeight="1" x14ac:dyDescent="0.2">
      <c r="A69" s="255"/>
      <c r="B69" s="255"/>
      <c r="C69" s="254"/>
      <c r="D69" s="254"/>
      <c r="E69" s="254"/>
      <c r="F69" s="254"/>
      <c r="G69" s="255"/>
      <c r="H69" s="255"/>
      <c r="I69" s="255"/>
      <c r="J69" s="255"/>
      <c r="K69" s="255"/>
      <c r="L69" s="255"/>
      <c r="M69" s="255"/>
      <c r="N69" s="255"/>
      <c r="O69" s="255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5"/>
      <c r="AI69" s="25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</row>
    <row r="70" spans="1:53" ht="12" customHeight="1" x14ac:dyDescent="0.2">
      <c r="A70" s="255"/>
      <c r="B70" s="255"/>
      <c r="C70" s="254"/>
      <c r="D70" s="254"/>
      <c r="E70" s="254"/>
      <c r="F70" s="254"/>
      <c r="G70" s="254"/>
      <c r="H70" s="254"/>
      <c r="I70" s="254"/>
      <c r="J70" s="254"/>
      <c r="K70" s="255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5"/>
      <c r="AI70" s="25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</row>
    <row r="71" spans="1:53" ht="12" customHeight="1" x14ac:dyDescent="0.2">
      <c r="A71" s="255"/>
      <c r="B71" s="255"/>
      <c r="C71" s="254"/>
      <c r="D71" s="254"/>
      <c r="E71" s="254"/>
      <c r="F71" s="254"/>
      <c r="G71" s="254"/>
      <c r="H71" s="254"/>
      <c r="I71" s="254"/>
      <c r="J71" s="254"/>
      <c r="K71" s="255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5"/>
      <c r="AI71" s="25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</row>
    <row r="72" spans="1:53" ht="12" customHeight="1" x14ac:dyDescent="0.2">
      <c r="A72" s="255"/>
      <c r="B72" s="255"/>
      <c r="C72" s="254"/>
      <c r="D72" s="254"/>
      <c r="E72" s="254"/>
      <c r="F72" s="254"/>
      <c r="G72" s="254"/>
      <c r="H72" s="254"/>
      <c r="I72" s="254"/>
      <c r="J72" s="254"/>
      <c r="K72" s="255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5"/>
      <c r="AI72" s="25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</row>
    <row r="73" spans="1:53" ht="12" customHeight="1" x14ac:dyDescent="0.2">
      <c r="A73" s="255"/>
      <c r="B73" s="255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5"/>
      <c r="AI73" s="25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</row>
    <row r="74" spans="1:53" ht="12" customHeight="1" x14ac:dyDescent="0.2">
      <c r="A74" s="255"/>
      <c r="B74" s="255"/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5"/>
      <c r="AI74" s="25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</row>
    <row r="75" spans="1:53" ht="12" customHeight="1" x14ac:dyDescent="0.2">
      <c r="A75" s="255"/>
      <c r="B75" s="255"/>
      <c r="C75" s="254"/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5"/>
      <c r="AI75" s="25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</row>
    <row r="76" spans="1:53" ht="12" customHeight="1" x14ac:dyDescent="0.2">
      <c r="A76" s="255"/>
      <c r="B76" s="255"/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5"/>
      <c r="AI76" s="25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</row>
    <row r="77" spans="1:53" ht="12" customHeight="1" x14ac:dyDescent="0.2">
      <c r="A77" s="255"/>
      <c r="B77" s="255"/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5"/>
      <c r="AI77" s="25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</row>
    <row r="78" spans="1:53" ht="12" customHeight="1" x14ac:dyDescent="0.2">
      <c r="A78" s="255"/>
      <c r="B78" s="255"/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5"/>
      <c r="AI78" s="25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</row>
    <row r="79" spans="1:53" ht="12" customHeight="1" x14ac:dyDescent="0.2">
      <c r="A79" s="145"/>
      <c r="B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</row>
    <row r="80" spans="1:53" ht="12" customHeight="1" x14ac:dyDescent="0.2">
      <c r="A80" s="145"/>
      <c r="B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</row>
    <row r="81" spans="1:53" ht="12" customHeight="1" x14ac:dyDescent="0.2">
      <c r="A81" s="145"/>
      <c r="B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</row>
    <row r="82" spans="1:53" ht="12" customHeight="1" x14ac:dyDescent="0.2">
      <c r="A82" s="145"/>
      <c r="B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</row>
    <row r="83" spans="1:53" ht="12" customHeight="1" x14ac:dyDescent="0.2">
      <c r="A83" s="145"/>
      <c r="B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</row>
    <row r="84" spans="1:53" ht="12" customHeight="1" x14ac:dyDescent="0.2">
      <c r="A84" s="145"/>
      <c r="B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</row>
    <row r="85" spans="1:53" ht="12" customHeight="1" x14ac:dyDescent="0.2">
      <c r="A85" s="145"/>
      <c r="B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</row>
    <row r="86" spans="1:53" ht="12" customHeight="1" x14ac:dyDescent="0.2">
      <c r="A86" s="145"/>
      <c r="B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</row>
    <row r="87" spans="1:53" ht="12" customHeight="1" x14ac:dyDescent="0.2"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</row>
    <row r="88" spans="1:53" ht="12" customHeight="1" x14ac:dyDescent="0.2"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</row>
    <row r="89" spans="1:53" ht="12" customHeight="1" x14ac:dyDescent="0.2"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</row>
    <row r="90" spans="1:53" ht="12" customHeight="1" x14ac:dyDescent="0.2"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</row>
    <row r="91" spans="1:53" ht="12" customHeight="1" x14ac:dyDescent="0.2"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</row>
    <row r="92" spans="1:53" ht="12" customHeight="1" x14ac:dyDescent="0.2"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</row>
    <row r="93" spans="1:53" ht="12" customHeight="1" x14ac:dyDescent="0.2"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</row>
    <row r="94" spans="1:53" ht="12" customHeight="1" x14ac:dyDescent="0.2"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</row>
    <row r="95" spans="1:53" ht="12" customHeight="1" x14ac:dyDescent="0.2"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</row>
    <row r="96" spans="1:53" ht="12" customHeight="1" x14ac:dyDescent="0.2"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</row>
    <row r="97" spans="35:53" ht="12" customHeight="1" x14ac:dyDescent="0.2"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</row>
    <row r="98" spans="35:53" ht="12" customHeight="1" x14ac:dyDescent="0.2"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</row>
    <row r="99" spans="35:53" ht="12" customHeight="1" x14ac:dyDescent="0.2"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</row>
    <row r="100" spans="35:53" ht="12" customHeight="1" x14ac:dyDescent="0.2"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</row>
    <row r="101" spans="35:53" ht="12" customHeight="1" x14ac:dyDescent="0.2"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</row>
    <row r="102" spans="35:53" ht="12" customHeight="1" x14ac:dyDescent="0.2"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</row>
    <row r="103" spans="35:53" ht="12" customHeight="1" x14ac:dyDescent="0.2"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</row>
    <row r="104" spans="35:53" ht="12" customHeight="1" x14ac:dyDescent="0.2"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</row>
    <row r="105" spans="35:53" ht="12" customHeight="1" x14ac:dyDescent="0.2"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</row>
    <row r="106" spans="35:53" ht="12" customHeight="1" x14ac:dyDescent="0.2"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</row>
    <row r="107" spans="35:53" ht="12" customHeight="1" x14ac:dyDescent="0.2"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</row>
    <row r="108" spans="35:53" ht="12" customHeight="1" x14ac:dyDescent="0.2"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</row>
    <row r="109" spans="35:53" ht="12" customHeight="1" x14ac:dyDescent="0.2"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</row>
    <row r="110" spans="35:53" ht="12" customHeight="1" x14ac:dyDescent="0.2"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</row>
    <row r="111" spans="35:53" ht="12" customHeight="1" x14ac:dyDescent="0.2"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</row>
    <row r="112" spans="35:53" ht="12" customHeight="1" x14ac:dyDescent="0.2"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</row>
    <row r="113" spans="35:53" ht="12" customHeight="1" x14ac:dyDescent="0.2"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</row>
    <row r="114" spans="35:53" ht="12" customHeight="1" x14ac:dyDescent="0.2"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</row>
    <row r="115" spans="35:53" ht="12" customHeight="1" x14ac:dyDescent="0.2"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</row>
    <row r="116" spans="35:53" ht="12" customHeight="1" x14ac:dyDescent="0.2"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</row>
    <row r="117" spans="35:53" ht="12" customHeight="1" x14ac:dyDescent="0.2"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</row>
    <row r="118" spans="35:53" ht="12" customHeight="1" x14ac:dyDescent="0.2"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</row>
    <row r="119" spans="35:53" ht="12" customHeight="1" x14ac:dyDescent="0.2"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</row>
    <row r="120" spans="35:53" ht="12" customHeight="1" x14ac:dyDescent="0.2"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</row>
    <row r="121" spans="35:53" ht="12" customHeight="1" x14ac:dyDescent="0.2"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</row>
    <row r="122" spans="35:53" ht="12" customHeight="1" x14ac:dyDescent="0.2"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</row>
    <row r="123" spans="35:53" ht="12" customHeight="1" x14ac:dyDescent="0.2"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</row>
    <row r="124" spans="35:53" ht="12" customHeight="1" x14ac:dyDescent="0.2"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</row>
    <row r="125" spans="35:53" ht="12" customHeight="1" x14ac:dyDescent="0.2"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</row>
    <row r="126" spans="35:53" ht="12" customHeight="1" x14ac:dyDescent="0.2"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</row>
    <row r="127" spans="35:53" ht="12" customHeight="1" x14ac:dyDescent="0.2"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</row>
    <row r="128" spans="35:53" ht="12" customHeight="1" x14ac:dyDescent="0.2"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</row>
    <row r="129" spans="35:53" ht="12" customHeight="1" x14ac:dyDescent="0.2"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</row>
    <row r="130" spans="35:53" ht="12" customHeight="1" x14ac:dyDescent="0.2"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</row>
    <row r="131" spans="35:53" ht="12" customHeight="1" x14ac:dyDescent="0.2"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</row>
    <row r="132" spans="35:53" ht="12" customHeight="1" x14ac:dyDescent="0.2"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</row>
    <row r="133" spans="35:53" ht="12" customHeight="1" x14ac:dyDescent="0.2"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</row>
    <row r="134" spans="35:53" ht="12" customHeight="1" x14ac:dyDescent="0.2"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</row>
    <row r="135" spans="35:53" ht="12" customHeight="1" x14ac:dyDescent="0.2"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</row>
    <row r="136" spans="35:53" ht="12" customHeight="1" x14ac:dyDescent="0.2"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</row>
    <row r="137" spans="35:53" ht="12" customHeight="1" x14ac:dyDescent="0.2"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</row>
    <row r="138" spans="35:53" ht="12" customHeight="1" x14ac:dyDescent="0.2"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</row>
    <row r="139" spans="35:53" ht="12" customHeight="1" x14ac:dyDescent="0.2"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</row>
    <row r="140" spans="35:53" ht="12" customHeight="1" x14ac:dyDescent="0.2"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</row>
    <row r="141" spans="35:53" ht="12" customHeight="1" x14ac:dyDescent="0.2"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</row>
    <row r="142" spans="35:53" ht="12" customHeight="1" x14ac:dyDescent="0.2"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5"/>
    </row>
    <row r="143" spans="35:53" ht="12" customHeight="1" x14ac:dyDescent="0.2"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</row>
    <row r="144" spans="35:53" ht="12" customHeight="1" x14ac:dyDescent="0.2"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</row>
    <row r="145" spans="35:53" ht="12" customHeight="1" x14ac:dyDescent="0.2"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</row>
    <row r="146" spans="35:53" ht="12" customHeight="1" x14ac:dyDescent="0.2"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</row>
    <row r="147" spans="35:53" ht="12" customHeight="1" x14ac:dyDescent="0.2"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</row>
    <row r="148" spans="35:53" ht="12" customHeight="1" x14ac:dyDescent="0.2"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</row>
    <row r="149" spans="35:53" ht="12" customHeight="1" x14ac:dyDescent="0.2"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</row>
    <row r="150" spans="35:53" ht="12" customHeight="1" x14ac:dyDescent="0.2"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</row>
    <row r="151" spans="35:53" ht="12" customHeight="1" x14ac:dyDescent="0.2"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</row>
    <row r="152" spans="35:53" ht="12" customHeight="1" x14ac:dyDescent="0.2"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</row>
    <row r="153" spans="35:53" ht="12" customHeight="1" x14ac:dyDescent="0.2"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</row>
    <row r="154" spans="35:53" ht="12" customHeight="1" x14ac:dyDescent="0.2"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</row>
    <row r="155" spans="35:53" ht="12" customHeight="1" x14ac:dyDescent="0.2"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</row>
    <row r="156" spans="35:53" ht="12" customHeight="1" x14ac:dyDescent="0.2"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5"/>
    </row>
    <row r="157" spans="35:53" ht="12" customHeight="1" x14ac:dyDescent="0.2"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</row>
    <row r="158" spans="35:53" ht="12" customHeight="1" x14ac:dyDescent="0.2"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45"/>
      <c r="BA158" s="145"/>
    </row>
    <row r="159" spans="35:53" ht="12" customHeight="1" x14ac:dyDescent="0.2"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45"/>
    </row>
    <row r="160" spans="35:53" ht="12" customHeight="1" x14ac:dyDescent="0.2"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</row>
    <row r="161" spans="35:53" ht="12" customHeight="1" x14ac:dyDescent="0.2"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</row>
    <row r="162" spans="35:53" ht="12" customHeight="1" x14ac:dyDescent="0.2"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</row>
    <row r="163" spans="35:53" ht="12" customHeight="1" x14ac:dyDescent="0.2"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</row>
    <row r="164" spans="35:53" ht="12" customHeight="1" x14ac:dyDescent="0.2">
      <c r="AI164" s="145"/>
      <c r="AJ164" s="145"/>
      <c r="AK164" s="145"/>
      <c r="AL164" s="145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45"/>
      <c r="BA164" s="145"/>
    </row>
    <row r="165" spans="35:53" ht="12" customHeight="1" x14ac:dyDescent="0.2">
      <c r="AI165" s="14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145"/>
      <c r="BA165" s="145"/>
    </row>
    <row r="166" spans="35:53" ht="12" customHeight="1" x14ac:dyDescent="0.2"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45"/>
      <c r="AZ166" s="145"/>
      <c r="BA166" s="145"/>
    </row>
    <row r="167" spans="35:53" ht="12" customHeight="1" x14ac:dyDescent="0.2"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  <c r="BA167" s="145"/>
    </row>
    <row r="168" spans="35:53" ht="12" customHeight="1" x14ac:dyDescent="0.2"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5"/>
    </row>
    <row r="169" spans="35:53" ht="12" customHeight="1" x14ac:dyDescent="0.2">
      <c r="AI169" s="145"/>
      <c r="AJ169" s="145"/>
      <c r="AK169" s="145"/>
      <c r="AL169" s="145"/>
      <c r="AM169" s="145"/>
      <c r="AN169" s="145"/>
      <c r="AO169" s="145"/>
      <c r="AP169" s="145"/>
      <c r="AQ169" s="145"/>
      <c r="AR169" s="145"/>
      <c r="AS169" s="145"/>
      <c r="AT169" s="145"/>
      <c r="AU169" s="145"/>
      <c r="AV169" s="145"/>
      <c r="AW169" s="145"/>
      <c r="AX169" s="145"/>
      <c r="AY169" s="145"/>
      <c r="AZ169" s="145"/>
      <c r="BA169" s="145"/>
    </row>
    <row r="170" spans="35:53" ht="12" customHeight="1" x14ac:dyDescent="0.2"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45"/>
      <c r="BA170" s="145"/>
    </row>
    <row r="171" spans="35:53" ht="12" customHeight="1" x14ac:dyDescent="0.2"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45"/>
      <c r="BA171" s="145"/>
    </row>
    <row r="172" spans="35:53" ht="12" customHeight="1" x14ac:dyDescent="0.2"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45"/>
      <c r="BA172" s="145"/>
    </row>
    <row r="173" spans="35:53" ht="12" customHeight="1" x14ac:dyDescent="0.2"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45"/>
      <c r="BA173" s="145"/>
    </row>
    <row r="174" spans="35:53" ht="12" customHeight="1" x14ac:dyDescent="0.2"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45"/>
      <c r="BA174" s="145"/>
    </row>
    <row r="175" spans="35:53" ht="12" customHeight="1" x14ac:dyDescent="0.2"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45"/>
    </row>
    <row r="176" spans="35:53" ht="12" customHeight="1" x14ac:dyDescent="0.2"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</row>
    <row r="177" spans="35:53" ht="12" customHeight="1" x14ac:dyDescent="0.2"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</row>
    <row r="178" spans="35:53" ht="12" customHeight="1" x14ac:dyDescent="0.2"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5"/>
    </row>
    <row r="179" spans="35:53" ht="12" customHeight="1" x14ac:dyDescent="0.2"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</row>
    <row r="180" spans="35:53" ht="12" customHeight="1" x14ac:dyDescent="0.2"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</row>
    <row r="181" spans="35:53" ht="12" customHeight="1" x14ac:dyDescent="0.2"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5"/>
    </row>
    <row r="182" spans="35:53" ht="12" customHeight="1" x14ac:dyDescent="0.2"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45"/>
      <c r="BA182" s="145"/>
    </row>
    <row r="183" spans="35:53" ht="12" customHeight="1" x14ac:dyDescent="0.2"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45"/>
      <c r="BA183" s="145"/>
    </row>
    <row r="184" spans="35:53" ht="12" customHeight="1" x14ac:dyDescent="0.2"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45"/>
      <c r="BA184" s="145"/>
    </row>
    <row r="185" spans="35:53" ht="12" customHeight="1" x14ac:dyDescent="0.2"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5"/>
    </row>
    <row r="186" spans="35:53" ht="12" customHeight="1" x14ac:dyDescent="0.2"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45"/>
      <c r="BA186" s="145"/>
    </row>
    <row r="187" spans="35:53" ht="12" customHeight="1" x14ac:dyDescent="0.2"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5"/>
    </row>
    <row r="188" spans="35:53" ht="12" customHeight="1" x14ac:dyDescent="0.2"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45"/>
      <c r="BA188" s="145"/>
    </row>
    <row r="189" spans="35:53" ht="12" customHeight="1" x14ac:dyDescent="0.2"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45"/>
      <c r="BA189" s="145"/>
    </row>
    <row r="190" spans="35:53" ht="12" customHeight="1" x14ac:dyDescent="0.2"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  <c r="AU190" s="145"/>
      <c r="AV190" s="145"/>
      <c r="AW190" s="145"/>
      <c r="AX190" s="145"/>
      <c r="AY190" s="145"/>
      <c r="AZ190" s="145"/>
      <c r="BA190" s="145"/>
    </row>
    <row r="191" spans="35:53" ht="12" customHeight="1" x14ac:dyDescent="0.2"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5"/>
      <c r="AZ191" s="145"/>
      <c r="BA191" s="145"/>
    </row>
    <row r="192" spans="35:53" ht="12" customHeight="1" x14ac:dyDescent="0.2">
      <c r="AI192" s="145"/>
      <c r="AJ192" s="145"/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</row>
    <row r="193" spans="35:53" ht="12" customHeight="1" x14ac:dyDescent="0.2"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5"/>
      <c r="AZ193" s="145"/>
      <c r="BA193" s="145"/>
    </row>
    <row r="194" spans="35:53" ht="12" customHeight="1" x14ac:dyDescent="0.2">
      <c r="AI194" s="145"/>
      <c r="AJ194" s="145"/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45"/>
      <c r="BA194" s="145"/>
    </row>
    <row r="195" spans="35:53" ht="12" customHeight="1" x14ac:dyDescent="0.2"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</row>
    <row r="196" spans="35:53" ht="12" customHeight="1" x14ac:dyDescent="0.2">
      <c r="AI196" s="145"/>
      <c r="AJ196" s="145"/>
      <c r="AK196" s="145"/>
      <c r="AL196" s="145"/>
      <c r="AM196" s="145"/>
      <c r="AN196" s="145"/>
      <c r="AO196" s="145"/>
      <c r="AP196" s="145"/>
      <c r="AQ196" s="145"/>
      <c r="AR196" s="145"/>
      <c r="AS196" s="145"/>
      <c r="AT196" s="145"/>
      <c r="AU196" s="145"/>
      <c r="AV196" s="145"/>
      <c r="AW196" s="145"/>
      <c r="AX196" s="145"/>
      <c r="AY196" s="145"/>
      <c r="AZ196" s="145"/>
      <c r="BA196" s="145"/>
    </row>
    <row r="197" spans="35:53" ht="12" customHeight="1" x14ac:dyDescent="0.2">
      <c r="AI197" s="145"/>
      <c r="AJ197" s="145"/>
      <c r="AK197" s="145"/>
      <c r="AL197" s="145"/>
      <c r="AM197" s="145"/>
      <c r="AN197" s="145"/>
      <c r="AO197" s="145"/>
      <c r="AP197" s="145"/>
      <c r="AQ197" s="145"/>
      <c r="AR197" s="145"/>
      <c r="AS197" s="145"/>
      <c r="AT197" s="145"/>
      <c r="AU197" s="145"/>
      <c r="AV197" s="145"/>
      <c r="AW197" s="145"/>
      <c r="AX197" s="145"/>
      <c r="AY197" s="145"/>
      <c r="AZ197" s="145"/>
      <c r="BA197" s="145"/>
    </row>
    <row r="198" spans="35:53" ht="12" customHeight="1" x14ac:dyDescent="0.2"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5"/>
      <c r="AT198" s="145"/>
      <c r="AU198" s="145"/>
      <c r="AV198" s="145"/>
      <c r="AW198" s="145"/>
      <c r="AX198" s="145"/>
      <c r="AY198" s="145"/>
      <c r="AZ198" s="145"/>
      <c r="BA198" s="145"/>
    </row>
    <row r="199" spans="35:53" ht="12" customHeight="1" x14ac:dyDescent="0.2">
      <c r="AI199" s="145"/>
      <c r="AJ199" s="145"/>
      <c r="AK199" s="145"/>
      <c r="AL199" s="145"/>
      <c r="AM199" s="145"/>
      <c r="AN199" s="145"/>
      <c r="AO199" s="145"/>
      <c r="AP199" s="145"/>
      <c r="AQ199" s="145"/>
      <c r="AR199" s="145"/>
      <c r="AS199" s="145"/>
      <c r="AT199" s="145"/>
      <c r="AU199" s="145"/>
      <c r="AV199" s="145"/>
      <c r="AW199" s="145"/>
      <c r="AX199" s="145"/>
      <c r="AY199" s="145"/>
      <c r="AZ199" s="145"/>
      <c r="BA199" s="145"/>
    </row>
    <row r="200" spans="35:53" ht="12" customHeight="1" x14ac:dyDescent="0.2">
      <c r="AI200" s="145"/>
      <c r="AJ200" s="145"/>
      <c r="AK200" s="145"/>
      <c r="AL200" s="145"/>
      <c r="AM200" s="145"/>
      <c r="AN200" s="145"/>
      <c r="AO200" s="145"/>
      <c r="AP200" s="145"/>
      <c r="AQ200" s="145"/>
      <c r="AR200" s="145"/>
      <c r="AS200" s="145"/>
      <c r="AT200" s="145"/>
      <c r="AU200" s="145"/>
      <c r="AV200" s="145"/>
      <c r="AW200" s="145"/>
      <c r="AX200" s="145"/>
      <c r="AY200" s="145"/>
      <c r="AZ200" s="145"/>
      <c r="BA200" s="145"/>
    </row>
    <row r="201" spans="35:53" ht="12" customHeight="1" x14ac:dyDescent="0.2">
      <c r="AI201" s="145"/>
      <c r="AJ201" s="145"/>
      <c r="AK201" s="145"/>
      <c r="AL201" s="145"/>
      <c r="AM201" s="145"/>
      <c r="AN201" s="145"/>
      <c r="AO201" s="145"/>
      <c r="AP201" s="145"/>
      <c r="AQ201" s="145"/>
      <c r="AR201" s="145"/>
      <c r="AS201" s="145"/>
      <c r="AT201" s="145"/>
      <c r="AU201" s="145"/>
      <c r="AV201" s="145"/>
      <c r="AW201" s="145"/>
      <c r="AX201" s="145"/>
      <c r="AY201" s="145"/>
      <c r="AZ201" s="145"/>
      <c r="BA201" s="145"/>
    </row>
    <row r="202" spans="35:53" ht="12" customHeight="1" x14ac:dyDescent="0.2">
      <c r="AI202" s="145"/>
      <c r="AJ202" s="145"/>
      <c r="AK202" s="145"/>
      <c r="AL202" s="145"/>
      <c r="AM202" s="145"/>
      <c r="AN202" s="145"/>
      <c r="AO202" s="145"/>
      <c r="AP202" s="145"/>
      <c r="AQ202" s="145"/>
      <c r="AR202" s="145"/>
      <c r="AS202" s="145"/>
      <c r="AT202" s="145"/>
      <c r="AU202" s="145"/>
      <c r="AV202" s="145"/>
      <c r="AW202" s="145"/>
      <c r="AX202" s="145"/>
      <c r="AY202" s="145"/>
      <c r="AZ202" s="145"/>
      <c r="BA202" s="145"/>
    </row>
    <row r="203" spans="35:53" ht="12" customHeight="1" x14ac:dyDescent="0.2">
      <c r="AI203" s="145"/>
      <c r="AJ203" s="145"/>
      <c r="AK203" s="145"/>
      <c r="AL203" s="145"/>
      <c r="AM203" s="145"/>
      <c r="AN203" s="145"/>
      <c r="AO203" s="145"/>
      <c r="AP203" s="145"/>
      <c r="AQ203" s="145"/>
      <c r="AR203" s="145"/>
      <c r="AS203" s="145"/>
      <c r="AT203" s="145"/>
      <c r="AU203" s="145"/>
      <c r="AV203" s="145"/>
      <c r="AW203" s="145"/>
      <c r="AX203" s="145"/>
      <c r="AY203" s="145"/>
      <c r="AZ203" s="145"/>
      <c r="BA203" s="145"/>
    </row>
    <row r="204" spans="35:53" ht="12" customHeight="1" x14ac:dyDescent="0.2">
      <c r="AI204" s="145"/>
      <c r="AJ204" s="145"/>
      <c r="AK204" s="145"/>
      <c r="AL204" s="145"/>
      <c r="AM204" s="145"/>
      <c r="AN204" s="145"/>
      <c r="AO204" s="145"/>
      <c r="AP204" s="145"/>
      <c r="AQ204" s="145"/>
      <c r="AR204" s="145"/>
      <c r="AS204" s="145"/>
      <c r="AT204" s="145"/>
      <c r="AU204" s="145"/>
      <c r="AV204" s="145"/>
      <c r="AW204" s="145"/>
      <c r="AX204" s="145"/>
      <c r="AY204" s="145"/>
      <c r="AZ204" s="145"/>
      <c r="BA204" s="145"/>
    </row>
    <row r="205" spans="35:53" ht="12" customHeight="1" x14ac:dyDescent="0.2">
      <c r="AI205" s="145"/>
      <c r="AJ205" s="145"/>
      <c r="AK205" s="145"/>
      <c r="AL205" s="145"/>
      <c r="AM205" s="145"/>
      <c r="AN205" s="145"/>
      <c r="AO205" s="145"/>
      <c r="AP205" s="145"/>
      <c r="AQ205" s="145"/>
      <c r="AR205" s="145"/>
      <c r="AS205" s="145"/>
      <c r="AT205" s="145"/>
      <c r="AU205" s="145"/>
      <c r="AV205" s="145"/>
      <c r="AW205" s="145"/>
      <c r="AX205" s="145"/>
      <c r="AY205" s="145"/>
      <c r="AZ205" s="145"/>
      <c r="BA205" s="145"/>
    </row>
    <row r="206" spans="35:53" ht="12" customHeight="1" x14ac:dyDescent="0.2">
      <c r="AI206" s="145"/>
      <c r="AJ206" s="145"/>
      <c r="AK206" s="145"/>
      <c r="AL206" s="145"/>
      <c r="AM206" s="145"/>
      <c r="AN206" s="145"/>
      <c r="AO206" s="145"/>
      <c r="AP206" s="145"/>
      <c r="AQ206" s="145"/>
      <c r="AR206" s="145"/>
      <c r="AS206" s="145"/>
      <c r="AT206" s="145"/>
      <c r="AU206" s="145"/>
      <c r="AV206" s="145"/>
      <c r="AW206" s="145"/>
      <c r="AX206" s="145"/>
      <c r="AY206" s="145"/>
      <c r="AZ206" s="145"/>
      <c r="BA206" s="145"/>
    </row>
    <row r="207" spans="35:53" ht="12" customHeight="1" x14ac:dyDescent="0.2"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45"/>
      <c r="AS207" s="145"/>
      <c r="AT207" s="145"/>
      <c r="AU207" s="145"/>
      <c r="AV207" s="145"/>
      <c r="AW207" s="145"/>
      <c r="AX207" s="145"/>
      <c r="AY207" s="145"/>
      <c r="AZ207" s="145"/>
      <c r="BA207" s="145"/>
    </row>
    <row r="208" spans="35:53" ht="12" customHeight="1" x14ac:dyDescent="0.2">
      <c r="AI208" s="145"/>
      <c r="AJ208" s="145"/>
      <c r="AK208" s="145"/>
      <c r="AL208" s="145"/>
      <c r="AM208" s="145"/>
      <c r="AN208" s="145"/>
      <c r="AO208" s="145"/>
      <c r="AP208" s="145"/>
      <c r="AQ208" s="145"/>
      <c r="AR208" s="145"/>
      <c r="AS208" s="145"/>
      <c r="AT208" s="145"/>
      <c r="AU208" s="145"/>
      <c r="AV208" s="145"/>
      <c r="AW208" s="145"/>
      <c r="AX208" s="145"/>
      <c r="AY208" s="145"/>
      <c r="AZ208" s="145"/>
      <c r="BA208" s="145"/>
    </row>
    <row r="209" spans="35:53" ht="12" customHeight="1" x14ac:dyDescent="0.2">
      <c r="AI209" s="145"/>
      <c r="AJ209" s="145"/>
      <c r="AK209" s="145"/>
      <c r="AL209" s="145"/>
      <c r="AM209" s="145"/>
      <c r="AN209" s="145"/>
      <c r="AO209" s="145"/>
      <c r="AP209" s="145"/>
      <c r="AQ209" s="145"/>
      <c r="AR209" s="145"/>
      <c r="AS209" s="145"/>
      <c r="AT209" s="145"/>
      <c r="AU209" s="145"/>
      <c r="AV209" s="145"/>
      <c r="AW209" s="145"/>
      <c r="AX209" s="145"/>
      <c r="AY209" s="145"/>
      <c r="AZ209" s="145"/>
      <c r="BA209" s="145"/>
    </row>
    <row r="210" spans="35:53" ht="12" customHeight="1" x14ac:dyDescent="0.2">
      <c r="AI210" s="145"/>
      <c r="AJ210" s="145"/>
      <c r="AK210" s="145"/>
      <c r="AL210" s="145"/>
      <c r="AM210" s="145"/>
      <c r="AN210" s="145"/>
      <c r="AO210" s="145"/>
      <c r="AP210" s="145"/>
      <c r="AQ210" s="145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</row>
    <row r="211" spans="35:53" ht="12" customHeight="1" x14ac:dyDescent="0.2">
      <c r="AI211" s="145"/>
      <c r="AJ211" s="145"/>
      <c r="AK211" s="145"/>
      <c r="AL211" s="145"/>
      <c r="AM211" s="145"/>
      <c r="AN211" s="145"/>
      <c r="AO211" s="145"/>
      <c r="AP211" s="145"/>
      <c r="AQ211" s="145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5"/>
    </row>
    <row r="212" spans="35:53" ht="12" customHeight="1" x14ac:dyDescent="0.2">
      <c r="AI212" s="145"/>
      <c r="AJ212" s="145"/>
      <c r="AK212" s="145"/>
      <c r="AL212" s="145"/>
      <c r="AM212" s="145"/>
      <c r="AN212" s="145"/>
      <c r="AO212" s="145"/>
      <c r="AP212" s="145"/>
      <c r="AQ212" s="145"/>
      <c r="AR212" s="145"/>
      <c r="AS212" s="145"/>
      <c r="AT212" s="145"/>
      <c r="AU212" s="145"/>
      <c r="AV212" s="145"/>
      <c r="AW212" s="145"/>
      <c r="AX212" s="145"/>
      <c r="AY212" s="145"/>
      <c r="AZ212" s="145"/>
      <c r="BA212" s="145"/>
    </row>
    <row r="213" spans="35:53" ht="12" customHeight="1" x14ac:dyDescent="0.2">
      <c r="AI213" s="145"/>
      <c r="AJ213" s="145"/>
      <c r="AK213" s="145"/>
      <c r="AL213" s="145"/>
      <c r="AM213" s="145"/>
      <c r="AN213" s="145"/>
      <c r="AO213" s="145"/>
      <c r="AP213" s="145"/>
      <c r="AQ213" s="145"/>
      <c r="AR213" s="145"/>
      <c r="AS213" s="145"/>
      <c r="AT213" s="145"/>
      <c r="AU213" s="145"/>
      <c r="AV213" s="145"/>
      <c r="AW213" s="145"/>
      <c r="AX213" s="145"/>
      <c r="AY213" s="145"/>
      <c r="AZ213" s="145"/>
      <c r="BA213" s="145"/>
    </row>
    <row r="214" spans="35:53" ht="12" customHeight="1" x14ac:dyDescent="0.2">
      <c r="AI214" s="145"/>
      <c r="AJ214" s="145"/>
      <c r="AK214" s="145"/>
      <c r="AL214" s="145"/>
      <c r="AM214" s="145"/>
      <c r="AN214" s="145"/>
      <c r="AO214" s="145"/>
      <c r="AP214" s="145"/>
      <c r="AQ214" s="145"/>
      <c r="AR214" s="145"/>
      <c r="AS214" s="145"/>
      <c r="AT214" s="145"/>
      <c r="AU214" s="145"/>
      <c r="AV214" s="145"/>
      <c r="AW214" s="145"/>
      <c r="AX214" s="145"/>
      <c r="AY214" s="145"/>
      <c r="AZ214" s="145"/>
      <c r="BA214" s="145"/>
    </row>
    <row r="215" spans="35:53" ht="12" customHeight="1" x14ac:dyDescent="0.2">
      <c r="AI215" s="145"/>
      <c r="AJ215" s="145"/>
      <c r="AK215" s="145"/>
      <c r="AL215" s="145"/>
      <c r="AM215" s="145"/>
      <c r="AN215" s="145"/>
      <c r="AO215" s="145"/>
      <c r="AP215" s="145"/>
      <c r="AQ215" s="145"/>
      <c r="AR215" s="145"/>
      <c r="AS215" s="145"/>
      <c r="AT215" s="145"/>
      <c r="AU215" s="145"/>
      <c r="AV215" s="145"/>
      <c r="AW215" s="145"/>
      <c r="AX215" s="145"/>
      <c r="AY215" s="145"/>
      <c r="AZ215" s="145"/>
      <c r="BA215" s="145"/>
    </row>
    <row r="216" spans="35:53" ht="12" customHeight="1" x14ac:dyDescent="0.2">
      <c r="AI216" s="145"/>
      <c r="AJ216" s="145"/>
      <c r="AK216" s="145"/>
      <c r="AL216" s="145"/>
      <c r="AM216" s="145"/>
      <c r="AN216" s="145"/>
      <c r="AO216" s="145"/>
      <c r="AP216" s="145"/>
      <c r="AQ216" s="145"/>
      <c r="AR216" s="145"/>
      <c r="AS216" s="145"/>
      <c r="AT216" s="145"/>
      <c r="AU216" s="145"/>
      <c r="AV216" s="145"/>
      <c r="AW216" s="145"/>
      <c r="AX216" s="145"/>
      <c r="AY216" s="145"/>
      <c r="AZ216" s="145"/>
      <c r="BA216" s="145"/>
    </row>
    <row r="217" spans="35:53" ht="12" customHeight="1" x14ac:dyDescent="0.2">
      <c r="AI217" s="145"/>
      <c r="AJ217" s="145"/>
      <c r="AK217" s="145"/>
      <c r="AL217" s="145"/>
      <c r="AM217" s="145"/>
      <c r="AN217" s="145"/>
      <c r="AO217" s="145"/>
      <c r="AP217" s="145"/>
      <c r="AQ217" s="145"/>
      <c r="AR217" s="145"/>
      <c r="AS217" s="145"/>
      <c r="AT217" s="145"/>
      <c r="AU217" s="145"/>
      <c r="AV217" s="145"/>
      <c r="AW217" s="145"/>
      <c r="AX217" s="145"/>
      <c r="AY217" s="145"/>
      <c r="AZ217" s="145"/>
      <c r="BA217" s="145"/>
    </row>
    <row r="218" spans="35:53" ht="12" customHeight="1" x14ac:dyDescent="0.2">
      <c r="AI218" s="145"/>
      <c r="AJ218" s="145"/>
      <c r="AK218" s="145"/>
      <c r="AL218" s="145"/>
      <c r="AM218" s="145"/>
      <c r="AN218" s="145"/>
      <c r="AO218" s="145"/>
      <c r="AP218" s="145"/>
      <c r="AQ218" s="145"/>
      <c r="AR218" s="145"/>
      <c r="AS218" s="145"/>
      <c r="AT218" s="145"/>
      <c r="AU218" s="145"/>
      <c r="AV218" s="145"/>
      <c r="AW218" s="145"/>
      <c r="AX218" s="145"/>
      <c r="AY218" s="145"/>
      <c r="AZ218" s="145"/>
      <c r="BA218" s="145"/>
    </row>
    <row r="219" spans="35:53" ht="12" customHeight="1" x14ac:dyDescent="0.2">
      <c r="AI219" s="145"/>
      <c r="AJ219" s="145"/>
      <c r="AK219" s="145"/>
      <c r="AL219" s="145"/>
      <c r="AM219" s="145"/>
      <c r="AN219" s="145"/>
      <c r="AO219" s="145"/>
      <c r="AP219" s="145"/>
      <c r="AQ219" s="145"/>
      <c r="AR219" s="145"/>
      <c r="AS219" s="145"/>
      <c r="AT219" s="145"/>
      <c r="AU219" s="145"/>
      <c r="AV219" s="145"/>
      <c r="AW219" s="145"/>
      <c r="AX219" s="145"/>
      <c r="AY219" s="145"/>
      <c r="AZ219" s="145"/>
      <c r="BA219" s="145"/>
    </row>
    <row r="220" spans="35:53" ht="12" customHeight="1" x14ac:dyDescent="0.2">
      <c r="AI220" s="145"/>
      <c r="AJ220" s="145"/>
      <c r="AK220" s="145"/>
      <c r="AL220" s="145"/>
      <c r="AM220" s="145"/>
      <c r="AN220" s="145"/>
      <c r="AO220" s="145"/>
      <c r="AP220" s="145"/>
      <c r="AQ220" s="145"/>
      <c r="AR220" s="145"/>
      <c r="AS220" s="145"/>
      <c r="AT220" s="145"/>
      <c r="AU220" s="145"/>
      <c r="AV220" s="145"/>
      <c r="AW220" s="145"/>
      <c r="AX220" s="145"/>
      <c r="AY220" s="145"/>
      <c r="AZ220" s="145"/>
      <c r="BA220" s="145"/>
    </row>
    <row r="221" spans="35:53" ht="12" customHeight="1" x14ac:dyDescent="0.2">
      <c r="AI221" s="145"/>
      <c r="AJ221" s="145"/>
      <c r="AK221" s="145"/>
      <c r="AL221" s="145"/>
      <c r="AM221" s="145"/>
      <c r="AN221" s="145"/>
      <c r="AO221" s="145"/>
      <c r="AP221" s="145"/>
      <c r="AQ221" s="145"/>
      <c r="AR221" s="145"/>
      <c r="AS221" s="145"/>
      <c r="AT221" s="145"/>
      <c r="AU221" s="145"/>
      <c r="AV221" s="145"/>
      <c r="AW221" s="145"/>
      <c r="AX221" s="145"/>
      <c r="AY221" s="145"/>
      <c r="AZ221" s="145"/>
      <c r="BA221" s="145"/>
    </row>
    <row r="222" spans="35:53" ht="12" customHeight="1" x14ac:dyDescent="0.2">
      <c r="AI222" s="145"/>
      <c r="AJ222" s="145"/>
      <c r="AK222" s="145"/>
      <c r="AL222" s="145"/>
      <c r="AM222" s="145"/>
      <c r="AN222" s="145"/>
      <c r="AO222" s="145"/>
      <c r="AP222" s="145"/>
      <c r="AQ222" s="145"/>
      <c r="AR222" s="145"/>
      <c r="AS222" s="145"/>
      <c r="AT222" s="145"/>
      <c r="AU222" s="145"/>
      <c r="AV222" s="145"/>
      <c r="AW222" s="145"/>
      <c r="AX222" s="145"/>
      <c r="AY222" s="145"/>
      <c r="AZ222" s="145"/>
      <c r="BA222" s="145"/>
    </row>
    <row r="223" spans="35:53" ht="12" customHeight="1" x14ac:dyDescent="0.2">
      <c r="AI223" s="145"/>
      <c r="AJ223" s="145"/>
      <c r="AK223" s="145"/>
      <c r="AL223" s="145"/>
      <c r="AM223" s="145"/>
      <c r="AN223" s="145"/>
      <c r="AO223" s="145"/>
      <c r="AP223" s="145"/>
      <c r="AQ223" s="145"/>
      <c r="AR223" s="145"/>
      <c r="AS223" s="145"/>
      <c r="AT223" s="145"/>
      <c r="AU223" s="145"/>
      <c r="AV223" s="145"/>
      <c r="AW223" s="145"/>
      <c r="AX223" s="145"/>
      <c r="AY223" s="145"/>
      <c r="AZ223" s="145"/>
      <c r="BA223" s="145"/>
    </row>
    <row r="224" spans="35:53" ht="12" customHeight="1" x14ac:dyDescent="0.2">
      <c r="AI224" s="145"/>
      <c r="AJ224" s="145"/>
      <c r="AK224" s="145"/>
      <c r="AL224" s="145"/>
      <c r="AM224" s="145"/>
      <c r="AN224" s="145"/>
      <c r="AO224" s="145"/>
      <c r="AP224" s="145"/>
      <c r="AQ224" s="145"/>
      <c r="AR224" s="145"/>
      <c r="AS224" s="145"/>
      <c r="AT224" s="145"/>
      <c r="AU224" s="145"/>
      <c r="AV224" s="145"/>
      <c r="AW224" s="145"/>
      <c r="AX224" s="145"/>
      <c r="AY224" s="145"/>
      <c r="AZ224" s="145"/>
      <c r="BA224" s="145"/>
    </row>
    <row r="225" spans="35:53" ht="12" customHeight="1" x14ac:dyDescent="0.2">
      <c r="AI225" s="145"/>
      <c r="AJ225" s="145"/>
      <c r="AK225" s="145"/>
      <c r="AL225" s="145"/>
      <c r="AM225" s="145"/>
      <c r="AN225" s="145"/>
      <c r="AO225" s="145"/>
      <c r="AP225" s="145"/>
      <c r="AQ225" s="145"/>
      <c r="AR225" s="145"/>
      <c r="AS225" s="145"/>
      <c r="AT225" s="145"/>
      <c r="AU225" s="145"/>
      <c r="AV225" s="145"/>
      <c r="AW225" s="145"/>
      <c r="AX225" s="145"/>
      <c r="AY225" s="145"/>
      <c r="AZ225" s="145"/>
      <c r="BA225" s="145"/>
    </row>
    <row r="226" spans="35:53" ht="12" customHeight="1" x14ac:dyDescent="0.2">
      <c r="AI226" s="145"/>
      <c r="AJ226" s="145"/>
      <c r="AK226" s="145"/>
      <c r="AL226" s="145"/>
      <c r="AM226" s="145"/>
      <c r="AN226" s="145"/>
      <c r="AO226" s="145"/>
      <c r="AP226" s="145"/>
      <c r="AQ226" s="145"/>
      <c r="AR226" s="145"/>
      <c r="AS226" s="145"/>
      <c r="AT226" s="145"/>
      <c r="AU226" s="145"/>
      <c r="AV226" s="145"/>
      <c r="AW226" s="145"/>
      <c r="AX226" s="145"/>
      <c r="AY226" s="145"/>
      <c r="AZ226" s="145"/>
      <c r="BA226" s="145"/>
    </row>
    <row r="227" spans="35:53" ht="12" customHeight="1" x14ac:dyDescent="0.2">
      <c r="AI227" s="145"/>
      <c r="AJ227" s="145"/>
      <c r="AK227" s="145"/>
      <c r="AL227" s="145"/>
      <c r="AM227" s="145"/>
      <c r="AN227" s="145"/>
      <c r="AO227" s="145"/>
      <c r="AP227" s="145"/>
      <c r="AQ227" s="145"/>
      <c r="AR227" s="145"/>
      <c r="AS227" s="145"/>
      <c r="AT227" s="145"/>
      <c r="AU227" s="145"/>
      <c r="AV227" s="145"/>
      <c r="AW227" s="145"/>
      <c r="AX227" s="145"/>
      <c r="AY227" s="145"/>
      <c r="AZ227" s="145"/>
      <c r="BA227" s="145"/>
    </row>
    <row r="228" spans="35:53" ht="12" customHeight="1" x14ac:dyDescent="0.2">
      <c r="AI228" s="145"/>
      <c r="AJ228" s="145"/>
      <c r="AK228" s="145"/>
      <c r="AL228" s="145"/>
      <c r="AM228" s="145"/>
      <c r="AN228" s="145"/>
      <c r="AO228" s="145"/>
      <c r="AP228" s="145"/>
      <c r="AQ228" s="145"/>
      <c r="AR228" s="145"/>
      <c r="AS228" s="145"/>
      <c r="AT228" s="145"/>
      <c r="AU228" s="145"/>
      <c r="AV228" s="145"/>
      <c r="AW228" s="145"/>
      <c r="AX228" s="145"/>
      <c r="AY228" s="145"/>
      <c r="AZ228" s="145"/>
      <c r="BA228" s="145"/>
    </row>
    <row r="229" spans="35:53" ht="12" customHeight="1" x14ac:dyDescent="0.2">
      <c r="AI229" s="145"/>
      <c r="AJ229" s="145"/>
      <c r="AK229" s="145"/>
      <c r="AL229" s="145"/>
      <c r="AM229" s="145"/>
      <c r="AN229" s="145"/>
      <c r="AO229" s="145"/>
      <c r="AP229" s="145"/>
      <c r="AQ229" s="145"/>
      <c r="AR229" s="145"/>
      <c r="AS229" s="145"/>
      <c r="AT229" s="145"/>
      <c r="AU229" s="145"/>
      <c r="AV229" s="145"/>
      <c r="AW229" s="145"/>
      <c r="AX229" s="145"/>
      <c r="AY229" s="145"/>
      <c r="AZ229" s="145"/>
      <c r="BA229" s="145"/>
    </row>
    <row r="230" spans="35:53" ht="12" customHeight="1" x14ac:dyDescent="0.2"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45"/>
      <c r="AV230" s="145"/>
      <c r="AW230" s="145"/>
      <c r="AX230" s="145"/>
      <c r="AY230" s="145"/>
      <c r="AZ230" s="145"/>
      <c r="BA230" s="145"/>
    </row>
    <row r="231" spans="35:53" ht="12" customHeight="1" x14ac:dyDescent="0.2">
      <c r="AI231" s="145"/>
      <c r="AJ231" s="145"/>
      <c r="AK231" s="145"/>
      <c r="AL231" s="145"/>
      <c r="AM231" s="145"/>
      <c r="AN231" s="145"/>
      <c r="AO231" s="145"/>
      <c r="AP231" s="145"/>
      <c r="AQ231" s="145"/>
      <c r="AR231" s="145"/>
      <c r="AS231" s="145"/>
      <c r="AT231" s="145"/>
      <c r="AU231" s="145"/>
      <c r="AV231" s="145"/>
      <c r="AW231" s="145"/>
      <c r="AX231" s="145"/>
      <c r="AY231" s="145"/>
      <c r="AZ231" s="145"/>
      <c r="BA231" s="145"/>
    </row>
    <row r="232" spans="35:53" ht="12" customHeight="1" x14ac:dyDescent="0.2">
      <c r="AI232" s="145"/>
      <c r="AJ232" s="145"/>
      <c r="AK232" s="145"/>
      <c r="AL232" s="145"/>
      <c r="AM232" s="145"/>
      <c r="AN232" s="145"/>
      <c r="AO232" s="145"/>
      <c r="AP232" s="145"/>
      <c r="AQ232" s="145"/>
      <c r="AR232" s="145"/>
      <c r="AS232" s="145"/>
      <c r="AT232" s="145"/>
      <c r="AU232" s="145"/>
      <c r="AV232" s="145"/>
      <c r="AW232" s="145"/>
      <c r="AX232" s="145"/>
      <c r="AY232" s="145"/>
      <c r="AZ232" s="145"/>
      <c r="BA232" s="145"/>
    </row>
    <row r="233" spans="35:53" ht="12" customHeight="1" x14ac:dyDescent="0.2">
      <c r="AI233" s="145"/>
      <c r="AJ233" s="145"/>
      <c r="AK233" s="145"/>
      <c r="AL233" s="145"/>
      <c r="AM233" s="145"/>
      <c r="AN233" s="145"/>
      <c r="AO233" s="145"/>
      <c r="AP233" s="145"/>
      <c r="AQ233" s="145"/>
      <c r="AR233" s="145"/>
      <c r="AS233" s="145"/>
      <c r="AT233" s="145"/>
      <c r="AU233" s="145"/>
      <c r="AV233" s="145"/>
      <c r="AW233" s="145"/>
      <c r="AX233" s="145"/>
      <c r="AY233" s="145"/>
      <c r="AZ233" s="145"/>
      <c r="BA233" s="145"/>
    </row>
    <row r="234" spans="35:53" ht="12" customHeight="1" x14ac:dyDescent="0.2">
      <c r="AI234" s="145"/>
      <c r="AJ234" s="145"/>
      <c r="AK234" s="145"/>
      <c r="AL234" s="145"/>
      <c r="AM234" s="145"/>
      <c r="AN234" s="145"/>
      <c r="AO234" s="145"/>
      <c r="AP234" s="145"/>
      <c r="AQ234" s="145"/>
      <c r="AR234" s="145"/>
      <c r="AS234" s="145"/>
      <c r="AT234" s="145"/>
      <c r="AU234" s="145"/>
      <c r="AV234" s="145"/>
      <c r="AW234" s="145"/>
      <c r="AX234" s="145"/>
      <c r="AY234" s="145"/>
      <c r="AZ234" s="145"/>
      <c r="BA234" s="145"/>
    </row>
    <row r="235" spans="35:53" ht="12" customHeight="1" x14ac:dyDescent="0.2">
      <c r="AI235" s="145"/>
      <c r="AJ235" s="145"/>
      <c r="AK235" s="145"/>
      <c r="AL235" s="145"/>
      <c r="AM235" s="145"/>
      <c r="AN235" s="145"/>
      <c r="AO235" s="145"/>
      <c r="AP235" s="145"/>
      <c r="AQ235" s="145"/>
      <c r="AR235" s="145"/>
      <c r="AS235" s="145"/>
      <c r="AT235" s="145"/>
      <c r="AU235" s="145"/>
      <c r="AV235" s="145"/>
      <c r="AW235" s="145"/>
      <c r="AX235" s="145"/>
      <c r="AY235" s="145"/>
      <c r="AZ235" s="145"/>
      <c r="BA235" s="145"/>
    </row>
    <row r="236" spans="35:53" ht="12" customHeight="1" x14ac:dyDescent="0.2">
      <c r="AI236" s="145"/>
      <c r="AJ236" s="145"/>
      <c r="AK236" s="145"/>
      <c r="AL236" s="145"/>
      <c r="AM236" s="145"/>
      <c r="AN236" s="145"/>
      <c r="AO236" s="145"/>
      <c r="AP236" s="145"/>
      <c r="AQ236" s="145"/>
      <c r="AR236" s="145"/>
      <c r="AS236" s="145"/>
      <c r="AT236" s="145"/>
      <c r="AU236" s="145"/>
      <c r="AV236" s="145"/>
      <c r="AW236" s="145"/>
      <c r="AX236" s="145"/>
      <c r="AY236" s="145"/>
      <c r="AZ236" s="145"/>
      <c r="BA236" s="145"/>
    </row>
    <row r="237" spans="35:53" ht="12" customHeight="1" x14ac:dyDescent="0.2">
      <c r="AI237" s="145"/>
      <c r="AJ237" s="145"/>
      <c r="AK237" s="145"/>
      <c r="AL237" s="145"/>
      <c r="AM237" s="145"/>
      <c r="AN237" s="145"/>
      <c r="AO237" s="145"/>
      <c r="AP237" s="145"/>
      <c r="AQ237" s="145"/>
      <c r="AR237" s="145"/>
      <c r="AS237" s="145"/>
      <c r="AT237" s="145"/>
      <c r="AU237" s="145"/>
      <c r="AV237" s="145"/>
      <c r="AW237" s="145"/>
      <c r="AX237" s="145"/>
      <c r="AY237" s="145"/>
      <c r="AZ237" s="145"/>
      <c r="BA237" s="145"/>
    </row>
    <row r="238" spans="35:53" ht="12" customHeight="1" x14ac:dyDescent="0.2">
      <c r="AI238" s="145"/>
      <c r="AJ238" s="145"/>
      <c r="AK238" s="145"/>
      <c r="AL238" s="145"/>
      <c r="AM238" s="145"/>
      <c r="AN238" s="145"/>
      <c r="AO238" s="145"/>
      <c r="AP238" s="145"/>
      <c r="AQ238" s="145"/>
      <c r="AR238" s="145"/>
      <c r="AS238" s="145"/>
      <c r="AT238" s="145"/>
      <c r="AU238" s="145"/>
      <c r="AV238" s="145"/>
      <c r="AW238" s="145"/>
      <c r="AX238" s="145"/>
      <c r="AY238" s="145"/>
      <c r="AZ238" s="145"/>
      <c r="BA238" s="145"/>
    </row>
    <row r="239" spans="35:53" ht="12" customHeight="1" x14ac:dyDescent="0.2">
      <c r="AI239" s="145"/>
      <c r="AJ239" s="145"/>
      <c r="AK239" s="145"/>
      <c r="AL239" s="145"/>
      <c r="AM239" s="145"/>
      <c r="AN239" s="145"/>
      <c r="AO239" s="145"/>
      <c r="AP239" s="145"/>
      <c r="AQ239" s="145"/>
      <c r="AR239" s="145"/>
      <c r="AS239" s="145"/>
      <c r="AT239" s="145"/>
      <c r="AU239" s="145"/>
      <c r="AV239" s="145"/>
      <c r="AW239" s="145"/>
      <c r="AX239" s="145"/>
      <c r="AY239" s="145"/>
      <c r="AZ239" s="145"/>
      <c r="BA239" s="145"/>
    </row>
    <row r="240" spans="35:53" ht="12" customHeight="1" x14ac:dyDescent="0.2">
      <c r="AI240" s="145"/>
      <c r="AJ240" s="145"/>
      <c r="AK240" s="145"/>
      <c r="AL240" s="145"/>
      <c r="AM240" s="145"/>
      <c r="AN240" s="145"/>
      <c r="AO240" s="145"/>
      <c r="AP240" s="145"/>
      <c r="AQ240" s="145"/>
      <c r="AR240" s="145"/>
      <c r="AS240" s="145"/>
      <c r="AT240" s="145"/>
      <c r="AU240" s="145"/>
      <c r="AV240" s="145"/>
      <c r="AW240" s="145"/>
      <c r="AX240" s="145"/>
      <c r="AY240" s="145"/>
      <c r="AZ240" s="145"/>
      <c r="BA240" s="145"/>
    </row>
    <row r="241" spans="35:53" ht="12" customHeight="1" x14ac:dyDescent="0.2">
      <c r="AI241" s="145"/>
      <c r="AJ241" s="145"/>
      <c r="AK241" s="145"/>
      <c r="AL241" s="145"/>
      <c r="AM241" s="145"/>
      <c r="AN241" s="145"/>
      <c r="AO241" s="145"/>
      <c r="AP241" s="145"/>
      <c r="AQ241" s="145"/>
      <c r="AR241" s="145"/>
      <c r="AS241" s="145"/>
      <c r="AT241" s="145"/>
      <c r="AU241" s="145"/>
      <c r="AV241" s="145"/>
      <c r="AW241" s="145"/>
      <c r="AX241" s="145"/>
      <c r="AY241" s="145"/>
      <c r="AZ241" s="145"/>
      <c r="BA241" s="145"/>
    </row>
    <row r="242" spans="35:53" ht="12" customHeight="1" x14ac:dyDescent="0.2">
      <c r="AI242" s="145"/>
      <c r="AJ242" s="145"/>
      <c r="AK242" s="145"/>
      <c r="AL242" s="145"/>
      <c r="AM242" s="145"/>
      <c r="AN242" s="145"/>
      <c r="AO242" s="145"/>
      <c r="AP242" s="145"/>
      <c r="AQ242" s="145"/>
      <c r="AR242" s="145"/>
      <c r="AS242" s="145"/>
      <c r="AT242" s="145"/>
      <c r="AU242" s="145"/>
      <c r="AV242" s="145"/>
      <c r="AW242" s="145"/>
      <c r="AX242" s="145"/>
      <c r="AY242" s="145"/>
      <c r="AZ242" s="145"/>
      <c r="BA242" s="145"/>
    </row>
    <row r="243" spans="35:53" ht="12" customHeight="1" x14ac:dyDescent="0.2">
      <c r="AI243" s="145"/>
      <c r="AJ243" s="145"/>
      <c r="AK243" s="145"/>
      <c r="AL243" s="145"/>
      <c r="AM243" s="145"/>
      <c r="AN243" s="145"/>
      <c r="AO243" s="145"/>
      <c r="AP243" s="145"/>
      <c r="AQ243" s="145"/>
      <c r="AR243" s="145"/>
      <c r="AS243" s="145"/>
      <c r="AT243" s="145"/>
      <c r="AU243" s="145"/>
      <c r="AV243" s="145"/>
      <c r="AW243" s="145"/>
      <c r="AX243" s="145"/>
      <c r="AY243" s="145"/>
      <c r="AZ243" s="145"/>
      <c r="BA243" s="145"/>
    </row>
    <row r="244" spans="35:53" ht="12" customHeight="1" x14ac:dyDescent="0.2">
      <c r="AI244" s="145"/>
      <c r="AJ244" s="145"/>
      <c r="AK244" s="145"/>
      <c r="AL244" s="145"/>
      <c r="AM244" s="145"/>
      <c r="AN244" s="145"/>
      <c r="AO244" s="145"/>
      <c r="AP244" s="145"/>
      <c r="AQ244" s="145"/>
      <c r="AR244" s="145"/>
      <c r="AS244" s="145"/>
      <c r="AT244" s="145"/>
      <c r="AU244" s="145"/>
      <c r="AV244" s="145"/>
      <c r="AW244" s="145"/>
      <c r="AX244" s="145"/>
      <c r="AY244" s="145"/>
      <c r="AZ244" s="145"/>
      <c r="BA244" s="145"/>
    </row>
    <row r="245" spans="35:53" ht="12" customHeight="1" x14ac:dyDescent="0.2">
      <c r="AI245" s="145"/>
      <c r="AJ245" s="145"/>
      <c r="AK245" s="145"/>
      <c r="AL245" s="145"/>
      <c r="AM245" s="145"/>
      <c r="AN245" s="145"/>
      <c r="AO245" s="145"/>
      <c r="AP245" s="145"/>
      <c r="AQ245" s="145"/>
      <c r="AR245" s="145"/>
      <c r="AS245" s="145"/>
      <c r="AT245" s="145"/>
      <c r="AU245" s="145"/>
      <c r="AV245" s="145"/>
      <c r="AW245" s="145"/>
      <c r="AX245" s="145"/>
      <c r="AY245" s="145"/>
      <c r="AZ245" s="145"/>
      <c r="BA245" s="145"/>
    </row>
    <row r="246" spans="35:53" ht="12" customHeight="1" x14ac:dyDescent="0.2">
      <c r="AI246" s="145"/>
      <c r="AJ246" s="145"/>
      <c r="AK246" s="145"/>
      <c r="AL246" s="145"/>
      <c r="AM246" s="145"/>
      <c r="AN246" s="145"/>
      <c r="AO246" s="145"/>
      <c r="AP246" s="145"/>
      <c r="AQ246" s="145"/>
      <c r="AR246" s="145"/>
      <c r="AS246" s="145"/>
      <c r="AT246" s="145"/>
      <c r="AU246" s="145"/>
      <c r="AV246" s="145"/>
      <c r="AW246" s="145"/>
      <c r="AX246" s="145"/>
      <c r="AY246" s="145"/>
      <c r="AZ246" s="145"/>
      <c r="BA246" s="145"/>
    </row>
    <row r="247" spans="35:53" ht="12" customHeight="1" x14ac:dyDescent="0.2">
      <c r="AI247" s="145"/>
      <c r="AJ247" s="145"/>
      <c r="AK247" s="145"/>
      <c r="AL247" s="145"/>
      <c r="AM247" s="145"/>
      <c r="AN247" s="145"/>
      <c r="AO247" s="145"/>
      <c r="AP247" s="145"/>
      <c r="AQ247" s="145"/>
      <c r="AR247" s="145"/>
      <c r="AS247" s="145"/>
      <c r="AT247" s="145"/>
      <c r="AU247" s="145"/>
      <c r="AV247" s="145"/>
      <c r="AW247" s="145"/>
      <c r="AX247" s="145"/>
      <c r="AY247" s="145"/>
      <c r="AZ247" s="145"/>
      <c r="BA247" s="145"/>
    </row>
    <row r="248" spans="35:53" ht="12" customHeight="1" x14ac:dyDescent="0.2">
      <c r="AI248" s="145"/>
      <c r="AJ248" s="145"/>
      <c r="AK248" s="145"/>
      <c r="AL248" s="145"/>
      <c r="AM248" s="145"/>
      <c r="AN248" s="145"/>
      <c r="AO248" s="145"/>
      <c r="AP248" s="145"/>
      <c r="AQ248" s="145"/>
      <c r="AR248" s="145"/>
      <c r="AS248" s="145"/>
      <c r="AT248" s="145"/>
      <c r="AU248" s="145"/>
      <c r="AV248" s="145"/>
      <c r="AW248" s="145"/>
      <c r="AX248" s="145"/>
      <c r="AY248" s="145"/>
      <c r="AZ248" s="145"/>
      <c r="BA248" s="145"/>
    </row>
    <row r="249" spans="35:53" ht="12" customHeight="1" x14ac:dyDescent="0.2">
      <c r="AI249" s="145"/>
      <c r="AJ249" s="145"/>
      <c r="AK249" s="145"/>
      <c r="AL249" s="145"/>
      <c r="AM249" s="145"/>
      <c r="AN249" s="145"/>
      <c r="AO249" s="145"/>
      <c r="AP249" s="145"/>
      <c r="AQ249" s="145"/>
      <c r="AR249" s="145"/>
      <c r="AS249" s="145"/>
      <c r="AT249" s="145"/>
      <c r="AU249" s="145"/>
      <c r="AV249" s="145"/>
      <c r="AW249" s="145"/>
      <c r="AX249" s="145"/>
      <c r="AY249" s="145"/>
      <c r="AZ249" s="145"/>
      <c r="BA249" s="145"/>
    </row>
    <row r="250" spans="35:53" ht="12" customHeight="1" x14ac:dyDescent="0.2">
      <c r="AI250" s="145"/>
      <c r="AJ250" s="145"/>
      <c r="AK250" s="145"/>
      <c r="AL250" s="145"/>
      <c r="AM250" s="145"/>
      <c r="AN250" s="145"/>
      <c r="AO250" s="145"/>
      <c r="AP250" s="145"/>
      <c r="AQ250" s="145"/>
      <c r="AR250" s="145"/>
      <c r="AS250" s="145"/>
      <c r="AT250" s="145"/>
      <c r="AU250" s="145"/>
      <c r="AV250" s="145"/>
      <c r="AW250" s="145"/>
      <c r="AX250" s="145"/>
      <c r="AY250" s="145"/>
      <c r="AZ250" s="145"/>
      <c r="BA250" s="145"/>
    </row>
    <row r="251" spans="35:53" ht="12" customHeight="1" x14ac:dyDescent="0.2">
      <c r="AI251" s="145"/>
      <c r="AJ251" s="145"/>
      <c r="AK251" s="145"/>
      <c r="AL251" s="145"/>
      <c r="AM251" s="145"/>
      <c r="AN251" s="145"/>
      <c r="AO251" s="145"/>
      <c r="AP251" s="145"/>
      <c r="AQ251" s="145"/>
      <c r="AR251" s="145"/>
      <c r="AS251" s="145"/>
      <c r="AT251" s="145"/>
      <c r="AU251" s="145"/>
      <c r="AV251" s="145"/>
      <c r="AW251" s="145"/>
      <c r="AX251" s="145"/>
      <c r="AY251" s="145"/>
      <c r="AZ251" s="145"/>
      <c r="BA251" s="145"/>
    </row>
    <row r="252" spans="35:53" ht="12" customHeight="1" x14ac:dyDescent="0.2">
      <c r="AI252" s="145"/>
      <c r="AJ252" s="145"/>
      <c r="AK252" s="145"/>
      <c r="AL252" s="145"/>
      <c r="AM252" s="145"/>
      <c r="AN252" s="145"/>
      <c r="AO252" s="145"/>
      <c r="AP252" s="145"/>
      <c r="AQ252" s="145"/>
      <c r="AR252" s="145"/>
      <c r="AS252" s="145"/>
      <c r="AT252" s="145"/>
      <c r="AU252" s="145"/>
      <c r="AV252" s="145"/>
      <c r="AW252" s="145"/>
      <c r="AX252" s="145"/>
      <c r="AY252" s="145"/>
      <c r="AZ252" s="145"/>
      <c r="BA252" s="145"/>
    </row>
    <row r="253" spans="35:53" ht="12" customHeight="1" x14ac:dyDescent="0.2">
      <c r="AI253" s="145"/>
      <c r="AJ253" s="145"/>
      <c r="AK253" s="145"/>
      <c r="AL253" s="145"/>
      <c r="AM253" s="145"/>
      <c r="AN253" s="145"/>
      <c r="AO253" s="145"/>
      <c r="AP253" s="145"/>
      <c r="AQ253" s="145"/>
      <c r="AR253" s="145"/>
      <c r="AS253" s="145"/>
      <c r="AT253" s="145"/>
      <c r="AU253" s="145"/>
      <c r="AV253" s="145"/>
      <c r="AW253" s="145"/>
      <c r="AX253" s="145"/>
      <c r="AY253" s="145"/>
      <c r="AZ253" s="145"/>
      <c r="BA253" s="145"/>
    </row>
    <row r="254" spans="35:53" ht="12" customHeight="1" x14ac:dyDescent="0.2">
      <c r="AI254" s="145"/>
      <c r="AJ254" s="145"/>
      <c r="AK254" s="145"/>
      <c r="AL254" s="145"/>
      <c r="AM254" s="145"/>
      <c r="AN254" s="145"/>
      <c r="AO254" s="145"/>
      <c r="AP254" s="145"/>
      <c r="AQ254" s="145"/>
      <c r="AR254" s="145"/>
      <c r="AS254" s="145"/>
      <c r="AT254" s="145"/>
      <c r="AU254" s="145"/>
      <c r="AV254" s="145"/>
      <c r="AW254" s="145"/>
      <c r="AX254" s="145"/>
      <c r="AY254" s="145"/>
      <c r="AZ254" s="145"/>
      <c r="BA254" s="145"/>
    </row>
    <row r="255" spans="35:53" ht="12" customHeight="1" x14ac:dyDescent="0.2">
      <c r="AI255" s="145"/>
      <c r="AJ255" s="145"/>
      <c r="AK255" s="145"/>
      <c r="AL255" s="145"/>
      <c r="AM255" s="145"/>
      <c r="AN255" s="145"/>
      <c r="AO255" s="145"/>
      <c r="AP255" s="145"/>
      <c r="AQ255" s="145"/>
      <c r="AR255" s="145"/>
      <c r="AS255" s="145"/>
      <c r="AT255" s="145"/>
      <c r="AU255" s="145"/>
      <c r="AV255" s="145"/>
      <c r="AW255" s="145"/>
      <c r="AX255" s="145"/>
      <c r="AY255" s="145"/>
      <c r="AZ255" s="145"/>
      <c r="BA255" s="145"/>
    </row>
    <row r="256" spans="35:53" ht="12" customHeight="1" x14ac:dyDescent="0.2">
      <c r="AI256" s="145"/>
      <c r="AJ256" s="145"/>
      <c r="AK256" s="145"/>
      <c r="AL256" s="145"/>
      <c r="AM256" s="145"/>
      <c r="AN256" s="145"/>
      <c r="AO256" s="145"/>
      <c r="AP256" s="145"/>
      <c r="AQ256" s="145"/>
      <c r="AR256" s="145"/>
      <c r="AS256" s="145"/>
      <c r="AT256" s="145"/>
      <c r="AU256" s="145"/>
      <c r="AV256" s="145"/>
      <c r="AW256" s="145"/>
      <c r="AX256" s="145"/>
      <c r="AY256" s="145"/>
      <c r="AZ256" s="145"/>
      <c r="BA256" s="145"/>
    </row>
    <row r="257" spans="35:53" ht="12" customHeight="1" x14ac:dyDescent="0.2">
      <c r="AI257" s="145"/>
      <c r="AJ257" s="145"/>
      <c r="AK257" s="145"/>
      <c r="AL257" s="145"/>
      <c r="AM257" s="145"/>
      <c r="AN257" s="145"/>
      <c r="AO257" s="145"/>
      <c r="AP257" s="145"/>
      <c r="AQ257" s="145"/>
      <c r="AR257" s="145"/>
      <c r="AS257" s="145"/>
      <c r="AT257" s="145"/>
      <c r="AU257" s="145"/>
      <c r="AV257" s="145"/>
      <c r="AW257" s="145"/>
      <c r="AX257" s="145"/>
      <c r="AY257" s="145"/>
      <c r="AZ257" s="145"/>
      <c r="BA257" s="145"/>
    </row>
    <row r="258" spans="35:53" ht="12" customHeight="1" x14ac:dyDescent="0.2">
      <c r="AI258" s="145"/>
      <c r="AJ258" s="145"/>
      <c r="AK258" s="145"/>
      <c r="AL258" s="145"/>
      <c r="AM258" s="145"/>
      <c r="AN258" s="145"/>
      <c r="AO258" s="145"/>
      <c r="AP258" s="145"/>
      <c r="AQ258" s="145"/>
      <c r="AR258" s="145"/>
      <c r="AS258" s="145"/>
      <c r="AT258" s="145"/>
      <c r="AU258" s="145"/>
      <c r="AV258" s="145"/>
      <c r="AW258" s="145"/>
      <c r="AX258" s="145"/>
      <c r="AY258" s="145"/>
      <c r="AZ258" s="145"/>
      <c r="BA258" s="145"/>
    </row>
    <row r="259" spans="35:53" ht="12" customHeight="1" x14ac:dyDescent="0.2">
      <c r="AI259" s="145"/>
      <c r="AJ259" s="145"/>
      <c r="AK259" s="145"/>
      <c r="AL259" s="145"/>
      <c r="AM259" s="145"/>
      <c r="AN259" s="145"/>
      <c r="AO259" s="145"/>
      <c r="AP259" s="145"/>
      <c r="AQ259" s="145"/>
      <c r="AR259" s="145"/>
      <c r="AS259" s="145"/>
      <c r="AT259" s="145"/>
      <c r="AU259" s="145"/>
      <c r="AV259" s="145"/>
      <c r="AW259" s="145"/>
      <c r="AX259" s="145"/>
      <c r="AY259" s="145"/>
      <c r="AZ259" s="145"/>
      <c r="BA259" s="145"/>
    </row>
    <row r="260" spans="35:53" ht="12" customHeight="1" x14ac:dyDescent="0.2">
      <c r="AI260" s="145"/>
      <c r="AJ260" s="145"/>
      <c r="AK260" s="145"/>
      <c r="AL260" s="145"/>
      <c r="AM260" s="145"/>
      <c r="AN260" s="145"/>
      <c r="AO260" s="145"/>
      <c r="AP260" s="145"/>
      <c r="AQ260" s="145"/>
      <c r="AR260" s="145"/>
      <c r="AS260" s="145"/>
      <c r="AT260" s="145"/>
      <c r="AU260" s="145"/>
      <c r="AV260" s="145"/>
      <c r="AW260" s="145"/>
      <c r="AX260" s="145"/>
      <c r="AY260" s="145"/>
      <c r="AZ260" s="145"/>
      <c r="BA260" s="145"/>
    </row>
    <row r="261" spans="35:53" ht="12" customHeight="1" x14ac:dyDescent="0.2">
      <c r="AI261" s="145"/>
      <c r="AJ261" s="145"/>
      <c r="AK261" s="145"/>
      <c r="AL261" s="145"/>
      <c r="AM261" s="145"/>
      <c r="AN261" s="145"/>
      <c r="AO261" s="145"/>
      <c r="AP261" s="145"/>
      <c r="AQ261" s="145"/>
      <c r="AR261" s="145"/>
      <c r="AS261" s="145"/>
      <c r="AT261" s="145"/>
      <c r="AU261" s="145"/>
      <c r="AV261" s="145"/>
      <c r="AW261" s="145"/>
      <c r="AX261" s="145"/>
      <c r="AY261" s="145"/>
      <c r="AZ261" s="145"/>
      <c r="BA261" s="145"/>
    </row>
    <row r="262" spans="35:53" ht="12" customHeight="1" x14ac:dyDescent="0.2">
      <c r="AI262" s="145"/>
      <c r="AJ262" s="145"/>
      <c r="AK262" s="145"/>
      <c r="AL262" s="145"/>
      <c r="AM262" s="145"/>
      <c r="AN262" s="145"/>
      <c r="AO262" s="145"/>
      <c r="AP262" s="145"/>
      <c r="AQ262" s="145"/>
      <c r="AR262" s="145"/>
      <c r="AS262" s="145"/>
      <c r="AT262" s="145"/>
      <c r="AU262" s="145"/>
      <c r="AV262" s="145"/>
      <c r="AW262" s="145"/>
      <c r="AX262" s="145"/>
      <c r="AY262" s="145"/>
      <c r="AZ262" s="145"/>
      <c r="BA262" s="145"/>
    </row>
    <row r="263" spans="35:53" ht="12" customHeight="1" x14ac:dyDescent="0.2">
      <c r="AI263" s="145"/>
      <c r="AJ263" s="145"/>
      <c r="AK263" s="145"/>
      <c r="AL263" s="145"/>
      <c r="AM263" s="145"/>
      <c r="AN263" s="145"/>
      <c r="AO263" s="145"/>
      <c r="AP263" s="145"/>
      <c r="AQ263" s="145"/>
      <c r="AR263" s="145"/>
      <c r="AS263" s="145"/>
      <c r="AT263" s="145"/>
      <c r="AU263" s="145"/>
      <c r="AV263" s="145"/>
      <c r="AW263" s="145"/>
      <c r="AX263" s="145"/>
      <c r="AY263" s="145"/>
      <c r="AZ263" s="145"/>
      <c r="BA263" s="145"/>
    </row>
    <row r="264" spans="35:53" ht="12" customHeight="1" x14ac:dyDescent="0.2">
      <c r="AI264" s="145"/>
      <c r="AJ264" s="145"/>
      <c r="AK264" s="145"/>
      <c r="AL264" s="145"/>
      <c r="AM264" s="145"/>
      <c r="AN264" s="145"/>
      <c r="AO264" s="145"/>
      <c r="AP264" s="145"/>
      <c r="AQ264" s="145"/>
      <c r="AR264" s="145"/>
      <c r="AS264" s="145"/>
      <c r="AT264" s="145"/>
      <c r="AU264" s="145"/>
      <c r="AV264" s="145"/>
      <c r="AW264" s="145"/>
      <c r="AX264" s="145"/>
      <c r="AY264" s="145"/>
      <c r="AZ264" s="145"/>
      <c r="BA264" s="145"/>
    </row>
    <row r="265" spans="35:53" ht="12" customHeight="1" x14ac:dyDescent="0.2">
      <c r="AI265" s="145"/>
      <c r="AJ265" s="145"/>
      <c r="AK265" s="145"/>
      <c r="AL265" s="145"/>
      <c r="AM265" s="145"/>
      <c r="AN265" s="145"/>
      <c r="AO265" s="145"/>
      <c r="AP265" s="145"/>
      <c r="AQ265" s="145"/>
      <c r="AR265" s="145"/>
      <c r="AS265" s="145"/>
      <c r="AT265" s="145"/>
      <c r="AU265" s="145"/>
      <c r="AV265" s="145"/>
      <c r="AW265" s="145"/>
      <c r="AX265" s="145"/>
      <c r="AY265" s="145"/>
      <c r="AZ265" s="145"/>
      <c r="BA265" s="145"/>
    </row>
    <row r="266" spans="35:53" ht="12" customHeight="1" x14ac:dyDescent="0.2">
      <c r="AI266" s="145"/>
      <c r="AJ266" s="145"/>
      <c r="AK266" s="145"/>
      <c r="AL266" s="145"/>
      <c r="AM266" s="145"/>
      <c r="AN266" s="145"/>
      <c r="AO266" s="145"/>
      <c r="AP266" s="145"/>
      <c r="AQ266" s="145"/>
      <c r="AR266" s="145"/>
      <c r="AS266" s="145"/>
      <c r="AT266" s="145"/>
      <c r="AU266" s="145"/>
      <c r="AV266" s="145"/>
      <c r="AW266" s="145"/>
      <c r="AX266" s="145"/>
      <c r="AY266" s="145"/>
      <c r="AZ266" s="145"/>
      <c r="BA266" s="145"/>
    </row>
    <row r="267" spans="35:53" ht="12" customHeight="1" x14ac:dyDescent="0.2">
      <c r="AI267" s="145"/>
      <c r="AJ267" s="145"/>
      <c r="AK267" s="145"/>
      <c r="AL267" s="145"/>
      <c r="AM267" s="145"/>
      <c r="AN267" s="145"/>
      <c r="AO267" s="145"/>
      <c r="AP267" s="145"/>
      <c r="AQ267" s="145"/>
      <c r="AR267" s="145"/>
      <c r="AS267" s="145"/>
      <c r="AT267" s="145"/>
      <c r="AU267" s="145"/>
      <c r="AV267" s="145"/>
      <c r="AW267" s="145"/>
      <c r="AX267" s="145"/>
      <c r="AY267" s="145"/>
      <c r="AZ267" s="145"/>
      <c r="BA267" s="145"/>
    </row>
    <row r="268" spans="35:53" ht="12" customHeight="1" x14ac:dyDescent="0.2">
      <c r="AI268" s="145"/>
      <c r="AJ268" s="145"/>
      <c r="AK268" s="145"/>
      <c r="AL268" s="145"/>
      <c r="AM268" s="145"/>
      <c r="AN268" s="145"/>
      <c r="AO268" s="145"/>
      <c r="AP268" s="145"/>
      <c r="AQ268" s="145"/>
      <c r="AR268" s="145"/>
      <c r="AS268" s="145"/>
      <c r="AT268" s="145"/>
      <c r="AU268" s="145"/>
      <c r="AV268" s="145"/>
      <c r="AW268" s="145"/>
      <c r="AX268" s="145"/>
      <c r="AY268" s="145"/>
      <c r="AZ268" s="145"/>
      <c r="BA268" s="145"/>
    </row>
    <row r="269" spans="35:53" ht="12" customHeight="1" x14ac:dyDescent="0.2">
      <c r="AI269" s="145"/>
      <c r="AJ269" s="145"/>
      <c r="AK269" s="145"/>
      <c r="AL269" s="145"/>
      <c r="AM269" s="145"/>
      <c r="AN269" s="145"/>
      <c r="AO269" s="145"/>
      <c r="AP269" s="145"/>
      <c r="AQ269" s="145"/>
      <c r="AR269" s="145"/>
      <c r="AS269" s="145"/>
      <c r="AT269" s="145"/>
      <c r="AU269" s="145"/>
      <c r="AV269" s="145"/>
      <c r="AW269" s="145"/>
      <c r="AX269" s="145"/>
      <c r="AY269" s="145"/>
      <c r="AZ269" s="145"/>
      <c r="BA269" s="145"/>
    </row>
    <row r="270" spans="35:53" ht="12" customHeight="1" x14ac:dyDescent="0.2">
      <c r="AI270" s="145"/>
      <c r="AJ270" s="145"/>
      <c r="AK270" s="145"/>
      <c r="AL270" s="145"/>
      <c r="AM270" s="145"/>
      <c r="AN270" s="145"/>
      <c r="AO270" s="145"/>
      <c r="AP270" s="145"/>
      <c r="AQ270" s="145"/>
      <c r="AR270" s="145"/>
      <c r="AS270" s="145"/>
      <c r="AT270" s="145"/>
      <c r="AU270" s="145"/>
      <c r="AV270" s="145"/>
      <c r="AW270" s="145"/>
      <c r="AX270" s="145"/>
      <c r="AY270" s="145"/>
      <c r="AZ270" s="145"/>
      <c r="BA270" s="145"/>
    </row>
    <row r="271" spans="35:53" ht="12" customHeight="1" x14ac:dyDescent="0.2">
      <c r="AI271" s="145"/>
      <c r="AJ271" s="145"/>
      <c r="AK271" s="145"/>
      <c r="AL271" s="145"/>
      <c r="AM271" s="145"/>
      <c r="AN271" s="145"/>
      <c r="AO271" s="145"/>
      <c r="AP271" s="145"/>
      <c r="AQ271" s="145"/>
      <c r="AR271" s="145"/>
      <c r="AS271" s="145"/>
      <c r="AT271" s="145"/>
      <c r="AU271" s="145"/>
      <c r="AV271" s="145"/>
      <c r="AW271" s="145"/>
      <c r="AX271" s="145"/>
      <c r="AY271" s="145"/>
      <c r="AZ271" s="145"/>
      <c r="BA271" s="145"/>
    </row>
    <row r="272" spans="35:53" ht="12" customHeight="1" x14ac:dyDescent="0.2">
      <c r="AI272" s="145"/>
      <c r="AJ272" s="145"/>
      <c r="AK272" s="145"/>
      <c r="AL272" s="145"/>
      <c r="AM272" s="145"/>
      <c r="AN272" s="145"/>
      <c r="AO272" s="145"/>
      <c r="AP272" s="145"/>
      <c r="AQ272" s="145"/>
      <c r="AR272" s="145"/>
      <c r="AS272" s="145"/>
      <c r="AT272" s="145"/>
      <c r="AU272" s="145"/>
      <c r="AV272" s="145"/>
      <c r="AW272" s="145"/>
      <c r="AX272" s="145"/>
      <c r="AY272" s="145"/>
      <c r="AZ272" s="145"/>
      <c r="BA272" s="145"/>
    </row>
    <row r="273" spans="35:53" ht="12" customHeight="1" x14ac:dyDescent="0.2">
      <c r="AI273" s="145"/>
      <c r="AJ273" s="145"/>
      <c r="AK273" s="145"/>
      <c r="AL273" s="145"/>
      <c r="AM273" s="145"/>
      <c r="AN273" s="145"/>
      <c r="AO273" s="145"/>
      <c r="AP273" s="145"/>
      <c r="AQ273" s="145"/>
      <c r="AR273" s="145"/>
      <c r="AS273" s="145"/>
      <c r="AT273" s="145"/>
      <c r="AU273" s="145"/>
      <c r="AV273" s="145"/>
      <c r="AW273" s="145"/>
      <c r="AX273" s="145"/>
      <c r="AY273" s="145"/>
      <c r="AZ273" s="145"/>
      <c r="BA273" s="145"/>
    </row>
    <row r="274" spans="35:53" ht="12" customHeight="1" x14ac:dyDescent="0.2">
      <c r="AI274" s="145"/>
      <c r="AJ274" s="145"/>
      <c r="AK274" s="145"/>
      <c r="AL274" s="145"/>
      <c r="AM274" s="145"/>
      <c r="AN274" s="145"/>
      <c r="AO274" s="145"/>
      <c r="AP274" s="145"/>
      <c r="AQ274" s="145"/>
      <c r="AR274" s="145"/>
      <c r="AS274" s="145"/>
      <c r="AT274" s="145"/>
      <c r="AU274" s="145"/>
      <c r="AV274" s="145"/>
      <c r="AW274" s="145"/>
      <c r="AX274" s="145"/>
      <c r="AY274" s="145"/>
      <c r="AZ274" s="145"/>
      <c r="BA274" s="145"/>
    </row>
    <row r="275" spans="35:53" ht="12" customHeight="1" x14ac:dyDescent="0.2">
      <c r="AI275" s="145"/>
      <c r="AJ275" s="145"/>
      <c r="AK275" s="145"/>
      <c r="AL275" s="145"/>
      <c r="AM275" s="145"/>
      <c r="AN275" s="145"/>
      <c r="AO275" s="145"/>
      <c r="AP275" s="145"/>
      <c r="AQ275" s="145"/>
      <c r="AR275" s="145"/>
      <c r="AS275" s="145"/>
      <c r="AT275" s="145"/>
      <c r="AU275" s="145"/>
      <c r="AV275" s="145"/>
      <c r="AW275" s="145"/>
      <c r="AX275" s="145"/>
      <c r="AY275" s="145"/>
      <c r="AZ275" s="145"/>
      <c r="BA275" s="145"/>
    </row>
    <row r="276" spans="35:53" ht="12" customHeight="1" x14ac:dyDescent="0.2">
      <c r="AI276" s="145"/>
      <c r="AJ276" s="145"/>
      <c r="AK276" s="145"/>
      <c r="AL276" s="145"/>
      <c r="AM276" s="145"/>
      <c r="AN276" s="145"/>
      <c r="AO276" s="145"/>
      <c r="AP276" s="145"/>
      <c r="AQ276" s="145"/>
      <c r="AR276" s="145"/>
      <c r="AS276" s="145"/>
      <c r="AT276" s="145"/>
      <c r="AU276" s="145"/>
      <c r="AV276" s="145"/>
      <c r="AW276" s="145"/>
      <c r="AX276" s="145"/>
      <c r="AY276" s="145"/>
      <c r="AZ276" s="145"/>
      <c r="BA276" s="145"/>
    </row>
    <row r="277" spans="35:53" ht="12" customHeight="1" x14ac:dyDescent="0.2">
      <c r="AI277" s="145"/>
      <c r="AJ277" s="145"/>
      <c r="AK277" s="145"/>
      <c r="AL277" s="145"/>
      <c r="AM277" s="145"/>
      <c r="AN277" s="145"/>
      <c r="AO277" s="145"/>
      <c r="AP277" s="145"/>
      <c r="AQ277" s="145"/>
      <c r="AR277" s="145"/>
      <c r="AS277" s="145"/>
      <c r="AT277" s="145"/>
      <c r="AU277" s="145"/>
      <c r="AV277" s="145"/>
      <c r="AW277" s="145"/>
      <c r="AX277" s="145"/>
      <c r="AY277" s="145"/>
      <c r="AZ277" s="145"/>
      <c r="BA277" s="145"/>
    </row>
    <row r="278" spans="35:53" ht="12" customHeight="1" x14ac:dyDescent="0.2">
      <c r="AI278" s="145"/>
      <c r="AJ278" s="145"/>
      <c r="AK278" s="145"/>
      <c r="AL278" s="145"/>
      <c r="AM278" s="145"/>
      <c r="AN278" s="145"/>
      <c r="AO278" s="145"/>
      <c r="AP278" s="145"/>
      <c r="AQ278" s="145"/>
      <c r="AR278" s="145"/>
      <c r="AS278" s="145"/>
      <c r="AT278" s="145"/>
      <c r="AU278" s="145"/>
      <c r="AV278" s="145"/>
      <c r="AW278" s="145"/>
      <c r="AX278" s="145"/>
      <c r="AY278" s="145"/>
      <c r="AZ278" s="145"/>
      <c r="BA278" s="145"/>
    </row>
    <row r="279" spans="35:53" ht="12" customHeight="1" x14ac:dyDescent="0.2">
      <c r="AI279" s="145"/>
      <c r="AJ279" s="145"/>
      <c r="AK279" s="145"/>
      <c r="AL279" s="145"/>
      <c r="AM279" s="145"/>
      <c r="AN279" s="145"/>
      <c r="AO279" s="145"/>
      <c r="AP279" s="145"/>
      <c r="AQ279" s="145"/>
      <c r="AR279" s="145"/>
      <c r="AS279" s="145"/>
      <c r="AT279" s="145"/>
      <c r="AU279" s="145"/>
      <c r="AV279" s="145"/>
      <c r="AW279" s="145"/>
      <c r="AX279" s="145"/>
      <c r="AY279" s="145"/>
      <c r="AZ279" s="145"/>
      <c r="BA279" s="145"/>
    </row>
    <row r="280" spans="35:53" ht="12" customHeight="1" x14ac:dyDescent="0.2">
      <c r="AI280" s="145"/>
      <c r="AJ280" s="145"/>
      <c r="AK280" s="145"/>
      <c r="AL280" s="145"/>
      <c r="AM280" s="145"/>
      <c r="AN280" s="145"/>
      <c r="AO280" s="145"/>
      <c r="AP280" s="145"/>
      <c r="AQ280" s="145"/>
      <c r="AR280" s="145"/>
      <c r="AS280" s="145"/>
      <c r="AT280" s="145"/>
      <c r="AU280" s="145"/>
      <c r="AV280" s="145"/>
      <c r="AW280" s="145"/>
      <c r="AX280" s="145"/>
      <c r="AY280" s="145"/>
      <c r="AZ280" s="145"/>
      <c r="BA280" s="145"/>
    </row>
    <row r="281" spans="35:53" ht="12" customHeight="1" x14ac:dyDescent="0.2">
      <c r="AI281" s="145"/>
      <c r="AJ281" s="145"/>
      <c r="AK281" s="145"/>
      <c r="AL281" s="145"/>
      <c r="AM281" s="145"/>
      <c r="AN281" s="145"/>
      <c r="AO281" s="145"/>
      <c r="AP281" s="145"/>
      <c r="AQ281" s="145"/>
      <c r="AR281" s="145"/>
      <c r="AS281" s="145"/>
      <c r="AT281" s="145"/>
      <c r="AU281" s="145"/>
      <c r="AV281" s="145"/>
      <c r="AW281" s="145"/>
      <c r="AX281" s="145"/>
      <c r="AY281" s="145"/>
      <c r="AZ281" s="145"/>
      <c r="BA281" s="145"/>
    </row>
    <row r="282" spans="35:53" ht="12" customHeight="1" x14ac:dyDescent="0.2">
      <c r="AI282" s="145"/>
      <c r="AJ282" s="145"/>
      <c r="AK282" s="145"/>
      <c r="AL282" s="145"/>
      <c r="AM282" s="145"/>
      <c r="AN282" s="145"/>
      <c r="AO282" s="145"/>
      <c r="AP282" s="145"/>
      <c r="AQ282" s="145"/>
      <c r="AR282" s="145"/>
      <c r="AS282" s="145"/>
      <c r="AT282" s="145"/>
      <c r="AU282" s="145"/>
      <c r="AV282" s="145"/>
      <c r="AW282" s="145"/>
      <c r="AX282" s="145"/>
      <c r="AY282" s="145"/>
      <c r="AZ282" s="145"/>
      <c r="BA282" s="145"/>
    </row>
    <row r="283" spans="35:53" ht="12" customHeight="1" x14ac:dyDescent="0.2">
      <c r="AI283" s="145"/>
      <c r="AJ283" s="145"/>
      <c r="AK283" s="145"/>
      <c r="AL283" s="145"/>
      <c r="AM283" s="145"/>
      <c r="AN283" s="145"/>
      <c r="AO283" s="145"/>
      <c r="AP283" s="145"/>
      <c r="AQ283" s="145"/>
      <c r="AR283" s="145"/>
      <c r="AS283" s="145"/>
      <c r="AT283" s="145"/>
      <c r="AU283" s="145"/>
      <c r="AV283" s="145"/>
      <c r="AW283" s="145"/>
      <c r="AX283" s="145"/>
      <c r="AY283" s="145"/>
      <c r="AZ283" s="145"/>
      <c r="BA283" s="145"/>
    </row>
    <row r="284" spans="35:53" ht="12" customHeight="1" x14ac:dyDescent="0.2">
      <c r="AI284" s="145"/>
      <c r="AJ284" s="145"/>
      <c r="AK284" s="145"/>
      <c r="AL284" s="145"/>
      <c r="AM284" s="145"/>
      <c r="AN284" s="145"/>
      <c r="AO284" s="145"/>
      <c r="AP284" s="145"/>
      <c r="AQ284" s="145"/>
      <c r="AR284" s="145"/>
      <c r="AS284" s="145"/>
      <c r="AT284" s="145"/>
      <c r="AU284" s="145"/>
      <c r="AV284" s="145"/>
      <c r="AW284" s="145"/>
      <c r="AX284" s="145"/>
      <c r="AY284" s="145"/>
      <c r="AZ284" s="145"/>
      <c r="BA284" s="145"/>
    </row>
    <row r="285" spans="35:53" ht="12" customHeight="1" x14ac:dyDescent="0.2">
      <c r="AI285" s="145"/>
      <c r="AJ285" s="145"/>
      <c r="AK285" s="145"/>
      <c r="AL285" s="145"/>
      <c r="AM285" s="145"/>
      <c r="AN285" s="145"/>
      <c r="AO285" s="145"/>
      <c r="AP285" s="145"/>
      <c r="AQ285" s="145"/>
      <c r="AR285" s="145"/>
      <c r="AS285" s="145"/>
      <c r="AT285" s="145"/>
      <c r="AU285" s="145"/>
      <c r="AV285" s="145"/>
      <c r="AW285" s="145"/>
      <c r="AX285" s="145"/>
      <c r="AY285" s="145"/>
      <c r="AZ285" s="145"/>
      <c r="BA285" s="145"/>
    </row>
    <row r="286" spans="35:53" ht="12" customHeight="1" x14ac:dyDescent="0.2">
      <c r="AI286" s="145"/>
      <c r="AJ286" s="145"/>
      <c r="AK286" s="145"/>
      <c r="AL286" s="145"/>
      <c r="AM286" s="145"/>
      <c r="AN286" s="145"/>
      <c r="AO286" s="145"/>
      <c r="AP286" s="145"/>
      <c r="AQ286" s="145"/>
      <c r="AR286" s="145"/>
      <c r="AS286" s="145"/>
      <c r="AT286" s="145"/>
      <c r="AU286" s="145"/>
      <c r="AV286" s="145"/>
      <c r="AW286" s="145"/>
      <c r="AX286" s="145"/>
      <c r="AY286" s="145"/>
      <c r="AZ286" s="145"/>
      <c r="BA286" s="145"/>
    </row>
    <row r="287" spans="35:53" ht="12" customHeight="1" x14ac:dyDescent="0.2">
      <c r="AI287" s="145"/>
      <c r="AJ287" s="145"/>
      <c r="AK287" s="145"/>
      <c r="AL287" s="145"/>
      <c r="AM287" s="145"/>
      <c r="AN287" s="145"/>
      <c r="AO287" s="145"/>
      <c r="AP287" s="145"/>
      <c r="AQ287" s="145"/>
      <c r="AR287" s="145"/>
      <c r="AS287" s="145"/>
      <c r="AT287" s="145"/>
      <c r="AU287" s="145"/>
      <c r="AV287" s="145"/>
      <c r="AW287" s="145"/>
      <c r="AX287" s="145"/>
      <c r="AY287" s="145"/>
      <c r="AZ287" s="145"/>
      <c r="BA287" s="145"/>
    </row>
    <row r="288" spans="35:53" ht="12" customHeight="1" x14ac:dyDescent="0.2">
      <c r="AI288" s="145"/>
      <c r="AJ288" s="145"/>
      <c r="AK288" s="145"/>
      <c r="AL288" s="145"/>
      <c r="AM288" s="145"/>
      <c r="AN288" s="145"/>
      <c r="AO288" s="145"/>
      <c r="AP288" s="145"/>
      <c r="AQ288" s="145"/>
      <c r="AR288" s="145"/>
      <c r="AS288" s="145"/>
      <c r="AT288" s="145"/>
      <c r="AU288" s="145"/>
      <c r="AV288" s="145"/>
      <c r="AW288" s="145"/>
      <c r="AX288" s="145"/>
      <c r="AY288" s="145"/>
      <c r="AZ288" s="145"/>
      <c r="BA288" s="145"/>
    </row>
    <row r="289" spans="35:53" ht="12" customHeight="1" x14ac:dyDescent="0.2">
      <c r="AI289" s="145"/>
      <c r="AJ289" s="145"/>
      <c r="AK289" s="145"/>
      <c r="AL289" s="145"/>
      <c r="AM289" s="145"/>
      <c r="AN289" s="145"/>
      <c r="AO289" s="145"/>
      <c r="AP289" s="145"/>
      <c r="AQ289" s="145"/>
      <c r="AR289" s="145"/>
      <c r="AS289" s="145"/>
      <c r="AT289" s="145"/>
      <c r="AU289" s="145"/>
      <c r="AV289" s="145"/>
      <c r="AW289" s="145"/>
      <c r="AX289" s="145"/>
      <c r="AY289" s="145"/>
      <c r="AZ289" s="145"/>
      <c r="BA289" s="145"/>
    </row>
    <row r="290" spans="35:53" ht="12" customHeight="1" x14ac:dyDescent="0.2">
      <c r="AI290" s="145"/>
      <c r="AJ290" s="145"/>
      <c r="AK290" s="145"/>
      <c r="AL290" s="145"/>
      <c r="AM290" s="145"/>
      <c r="AN290" s="145"/>
      <c r="AO290" s="145"/>
      <c r="AP290" s="145"/>
      <c r="AQ290" s="145"/>
      <c r="AR290" s="145"/>
      <c r="AS290" s="145"/>
      <c r="AT290" s="145"/>
      <c r="AU290" s="145"/>
      <c r="AV290" s="145"/>
      <c r="AW290" s="145"/>
      <c r="AX290" s="145"/>
      <c r="AY290" s="145"/>
      <c r="AZ290" s="145"/>
      <c r="BA290" s="145"/>
    </row>
    <row r="291" spans="35:53" ht="12" customHeight="1" x14ac:dyDescent="0.2">
      <c r="AI291" s="145"/>
      <c r="AJ291" s="145"/>
      <c r="AK291" s="145"/>
      <c r="AL291" s="145"/>
      <c r="AM291" s="145"/>
      <c r="AN291" s="145"/>
      <c r="AO291" s="145"/>
      <c r="AP291" s="145"/>
      <c r="AQ291" s="145"/>
      <c r="AR291" s="145"/>
      <c r="AS291" s="145"/>
      <c r="AT291" s="145"/>
      <c r="AU291" s="145"/>
      <c r="AV291" s="145"/>
      <c r="AW291" s="145"/>
      <c r="AX291" s="145"/>
      <c r="AY291" s="145"/>
      <c r="AZ291" s="145"/>
      <c r="BA291" s="145"/>
    </row>
    <row r="292" spans="35:53" ht="12" customHeight="1" x14ac:dyDescent="0.2">
      <c r="AI292" s="145"/>
      <c r="AJ292" s="145"/>
      <c r="AK292" s="145"/>
      <c r="AL292" s="145"/>
      <c r="AM292" s="145"/>
      <c r="AN292" s="145"/>
      <c r="AO292" s="145"/>
      <c r="AP292" s="145"/>
      <c r="AQ292" s="145"/>
      <c r="AR292" s="145"/>
      <c r="AS292" s="145"/>
      <c r="AT292" s="145"/>
      <c r="AU292" s="145"/>
      <c r="AV292" s="145"/>
      <c r="AW292" s="145"/>
      <c r="AX292" s="145"/>
      <c r="AY292" s="145"/>
      <c r="AZ292" s="145"/>
      <c r="BA292" s="145"/>
    </row>
    <row r="293" spans="35:53" ht="12" customHeight="1" x14ac:dyDescent="0.2">
      <c r="AI293" s="145"/>
      <c r="AJ293" s="145"/>
      <c r="AK293" s="145"/>
      <c r="AL293" s="145"/>
      <c r="AM293" s="145"/>
      <c r="AN293" s="145"/>
      <c r="AO293" s="145"/>
      <c r="AP293" s="145"/>
      <c r="AQ293" s="145"/>
      <c r="AR293" s="145"/>
      <c r="AS293" s="145"/>
      <c r="AT293" s="145"/>
      <c r="AU293" s="145"/>
      <c r="AV293" s="145"/>
      <c r="AW293" s="145"/>
      <c r="AX293" s="145"/>
      <c r="AY293" s="145"/>
      <c r="AZ293" s="145"/>
      <c r="BA293" s="145"/>
    </row>
    <row r="294" spans="35:53" ht="12" customHeight="1" x14ac:dyDescent="0.2">
      <c r="AI294" s="145"/>
      <c r="AJ294" s="145"/>
      <c r="AK294" s="145"/>
      <c r="AL294" s="145"/>
      <c r="AM294" s="145"/>
      <c r="AN294" s="145"/>
      <c r="AO294" s="145"/>
      <c r="AP294" s="145"/>
      <c r="AQ294" s="145"/>
      <c r="AR294" s="145"/>
      <c r="AS294" s="145"/>
      <c r="AT294" s="145"/>
      <c r="AU294" s="145"/>
      <c r="AV294" s="145"/>
      <c r="AW294" s="145"/>
      <c r="AX294" s="145"/>
      <c r="AY294" s="145"/>
      <c r="AZ294" s="145"/>
      <c r="BA294" s="145"/>
    </row>
    <row r="295" spans="35:53" ht="12" customHeight="1" x14ac:dyDescent="0.2">
      <c r="AI295" s="145"/>
      <c r="AJ295" s="145"/>
      <c r="AK295" s="145"/>
      <c r="AL295" s="145"/>
      <c r="AM295" s="145"/>
      <c r="AN295" s="145"/>
      <c r="AO295" s="145"/>
      <c r="AP295" s="145"/>
      <c r="AQ295" s="145"/>
      <c r="AR295" s="145"/>
      <c r="AS295" s="145"/>
      <c r="AT295" s="145"/>
      <c r="AU295" s="145"/>
      <c r="AV295" s="145"/>
      <c r="AW295" s="145"/>
      <c r="AX295" s="145"/>
      <c r="AY295" s="145"/>
      <c r="AZ295" s="145"/>
      <c r="BA295" s="145"/>
    </row>
    <row r="296" spans="35:53" ht="12" customHeight="1" x14ac:dyDescent="0.2">
      <c r="AI296" s="145"/>
      <c r="AJ296" s="145"/>
      <c r="AK296" s="145"/>
      <c r="AL296" s="145"/>
      <c r="AM296" s="145"/>
      <c r="AN296" s="145"/>
      <c r="AO296" s="145"/>
      <c r="AP296" s="145"/>
      <c r="AQ296" s="145"/>
      <c r="AR296" s="145"/>
      <c r="AS296" s="145"/>
      <c r="AT296" s="145"/>
      <c r="AU296" s="145"/>
      <c r="AV296" s="145"/>
      <c r="AW296" s="145"/>
      <c r="AX296" s="145"/>
      <c r="AY296" s="145"/>
      <c r="AZ296" s="145"/>
      <c r="BA296" s="145"/>
    </row>
    <row r="297" spans="35:53" ht="12" customHeight="1" x14ac:dyDescent="0.2">
      <c r="AI297" s="145"/>
      <c r="AJ297" s="145"/>
      <c r="AK297" s="145"/>
      <c r="AL297" s="145"/>
      <c r="AM297" s="145"/>
      <c r="AN297" s="145"/>
      <c r="AO297" s="145"/>
      <c r="AP297" s="145"/>
      <c r="AQ297" s="145"/>
      <c r="AR297" s="145"/>
      <c r="AS297" s="145"/>
      <c r="AT297" s="145"/>
      <c r="AU297" s="145"/>
      <c r="AV297" s="145"/>
      <c r="AW297" s="145"/>
      <c r="AX297" s="145"/>
      <c r="AY297" s="145"/>
      <c r="AZ297" s="145"/>
      <c r="BA297" s="145"/>
    </row>
    <row r="298" spans="35:53" ht="12" customHeight="1" x14ac:dyDescent="0.2">
      <c r="AI298" s="145"/>
      <c r="AJ298" s="145"/>
      <c r="AK298" s="145"/>
      <c r="AL298" s="145"/>
      <c r="AM298" s="145"/>
      <c r="AN298" s="145"/>
      <c r="AO298" s="145"/>
      <c r="AP298" s="145"/>
      <c r="AQ298" s="145"/>
      <c r="AR298" s="145"/>
      <c r="AS298" s="145"/>
      <c r="AT298" s="145"/>
      <c r="AU298" s="145"/>
      <c r="AV298" s="145"/>
      <c r="AW298" s="145"/>
      <c r="AX298" s="145"/>
      <c r="AY298" s="145"/>
      <c r="AZ298" s="145"/>
      <c r="BA298" s="145"/>
    </row>
    <row r="299" spans="35:53" ht="12" customHeight="1" x14ac:dyDescent="0.2">
      <c r="AI299" s="145"/>
      <c r="AJ299" s="145"/>
      <c r="AK299" s="145"/>
      <c r="AL299" s="145"/>
      <c r="AM299" s="145"/>
      <c r="AN299" s="145"/>
      <c r="AO299" s="145"/>
      <c r="AP299" s="145"/>
      <c r="AQ299" s="145"/>
      <c r="AR299" s="145"/>
      <c r="AS299" s="145"/>
      <c r="AT299" s="145"/>
      <c r="AU299" s="145"/>
      <c r="AV299" s="145"/>
      <c r="AW299" s="145"/>
      <c r="AX299" s="145"/>
      <c r="AY299" s="145"/>
      <c r="AZ299" s="145"/>
      <c r="BA299" s="145"/>
    </row>
    <row r="300" spans="35:53" ht="12" customHeight="1" x14ac:dyDescent="0.2">
      <c r="AI300" s="145"/>
      <c r="AJ300" s="145"/>
      <c r="AK300" s="145"/>
      <c r="AL300" s="145"/>
      <c r="AM300" s="145"/>
      <c r="AN300" s="145"/>
      <c r="AO300" s="145"/>
      <c r="AP300" s="145"/>
      <c r="AQ300" s="145"/>
      <c r="AR300" s="145"/>
      <c r="AS300" s="145"/>
      <c r="AT300" s="145"/>
      <c r="AU300" s="145"/>
      <c r="AV300" s="145"/>
      <c r="AW300" s="145"/>
      <c r="AX300" s="145"/>
      <c r="AY300" s="145"/>
      <c r="AZ300" s="145"/>
      <c r="BA300" s="145"/>
    </row>
    <row r="301" spans="35:53" ht="12" customHeight="1" x14ac:dyDescent="0.2">
      <c r="AI301" s="145"/>
      <c r="AJ301" s="145"/>
      <c r="AK301" s="145"/>
      <c r="AL301" s="145"/>
      <c r="AM301" s="145"/>
      <c r="AN301" s="145"/>
      <c r="AO301" s="145"/>
      <c r="AP301" s="145"/>
      <c r="AQ301" s="145"/>
      <c r="AR301" s="145"/>
      <c r="AS301" s="145"/>
      <c r="AT301" s="145"/>
      <c r="AU301" s="145"/>
      <c r="AV301" s="145"/>
      <c r="AW301" s="145"/>
      <c r="AX301" s="145"/>
      <c r="AY301" s="145"/>
      <c r="AZ301" s="145"/>
      <c r="BA301" s="145"/>
    </row>
  </sheetData>
  <sheetProtection password="C519" sheet="1"/>
  <customSheetViews>
    <customSheetView guid="{084EE217-941C-4B55-8CD3-8F03D47573E4}" showRuler="0">
      <selection sqref="A1:A65536"/>
      <pageMargins left="0.75" right="0.75" top="1" bottom="1" header="0.5" footer="0.5"/>
      <headerFooter alignWithMargins="0"/>
    </customSheetView>
  </customSheetViews>
  <mergeCells count="77">
    <mergeCell ref="C5:C13"/>
    <mergeCell ref="R25:R26"/>
    <mergeCell ref="AC33:AF34"/>
    <mergeCell ref="U33:U35"/>
    <mergeCell ref="D21:I22"/>
    <mergeCell ref="C21:C27"/>
    <mergeCell ref="D12:F12"/>
    <mergeCell ref="G12:G13"/>
    <mergeCell ref="L10:S12"/>
    <mergeCell ref="X13:Y13"/>
    <mergeCell ref="E24:E27"/>
    <mergeCell ref="AN14:AV14"/>
    <mergeCell ref="AN15:AV15"/>
    <mergeCell ref="AN20:AV20"/>
    <mergeCell ref="AN25:AV25"/>
    <mergeCell ref="AN16:AV16"/>
    <mergeCell ref="AN17:AV17"/>
    <mergeCell ref="AN18:AV18"/>
    <mergeCell ref="Q25:Q26"/>
    <mergeCell ref="Z5:AA5"/>
    <mergeCell ref="AN19:AV19"/>
    <mergeCell ref="AN5:AV6"/>
    <mergeCell ref="AN7:AV7"/>
    <mergeCell ref="AN8:AV8"/>
    <mergeCell ref="AN9:AV9"/>
    <mergeCell ref="AN10:AV10"/>
    <mergeCell ref="AN13:AV13"/>
    <mergeCell ref="AJ5:AL5"/>
    <mergeCell ref="X8:Y8"/>
    <mergeCell ref="X20:Y20"/>
    <mergeCell ref="X16:Y16"/>
    <mergeCell ref="X18:Y18"/>
    <mergeCell ref="X19:Y19"/>
    <mergeCell ref="AB5:AC5"/>
    <mergeCell ref="AF5:AG5"/>
    <mergeCell ref="X15:Y15"/>
    <mergeCell ref="X5:Y6"/>
    <mergeCell ref="L2:S2"/>
    <mergeCell ref="D11:G11"/>
    <mergeCell ref="AH5:AI5"/>
    <mergeCell ref="X25:Y25"/>
    <mergeCell ref="X7:Y7"/>
    <mergeCell ref="X17:Y17"/>
    <mergeCell ref="X9:Y9"/>
    <mergeCell ref="H11:K13"/>
    <mergeCell ref="D24:D27"/>
    <mergeCell ref="X10:Y10"/>
    <mergeCell ref="V33:AB34"/>
    <mergeCell ref="M24:R24"/>
    <mergeCell ref="C2:K4"/>
    <mergeCell ref="D10:K10"/>
    <mergeCell ref="D8:K8"/>
    <mergeCell ref="L20:S20"/>
    <mergeCell ref="I24:I27"/>
    <mergeCell ref="J21:J27"/>
    <mergeCell ref="N25:N26"/>
    <mergeCell ref="O25:O26"/>
    <mergeCell ref="D9:K9"/>
    <mergeCell ref="L34:L35"/>
    <mergeCell ref="T20:T21"/>
    <mergeCell ref="P25:P26"/>
    <mergeCell ref="L33:T33"/>
    <mergeCell ref="M34:T34"/>
    <mergeCell ref="F24:F27"/>
    <mergeCell ref="G24:G27"/>
    <mergeCell ref="H24:H27"/>
    <mergeCell ref="M25:M26"/>
    <mergeCell ref="U5:W7"/>
    <mergeCell ref="X14:Y14"/>
    <mergeCell ref="AD5:AE5"/>
    <mergeCell ref="H19:K19"/>
    <mergeCell ref="H14:K14"/>
    <mergeCell ref="H16:K16"/>
    <mergeCell ref="H17:K17"/>
    <mergeCell ref="H18:K18"/>
    <mergeCell ref="H15:K15"/>
    <mergeCell ref="D5:J7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="115" zoomScaleNormal="115" workbookViewId="0">
      <selection sqref="A1:A4"/>
    </sheetView>
  </sheetViews>
  <sheetFormatPr baseColWidth="10" defaultColWidth="9.140625" defaultRowHeight="11.25" x14ac:dyDescent="0.2"/>
  <cols>
    <col min="1" max="1" width="27.7109375" style="153" customWidth="1"/>
    <col min="2" max="2" width="5.7109375" style="154" customWidth="1"/>
    <col min="3" max="10" width="9.7109375" style="155" customWidth="1"/>
    <col min="11" max="11" width="9.7109375" style="153" customWidth="1"/>
    <col min="12" max="16384" width="9.140625" style="153"/>
  </cols>
  <sheetData>
    <row r="1" spans="1:11" x14ac:dyDescent="0.2">
      <c r="A1" s="375" t="s">
        <v>140</v>
      </c>
      <c r="B1" s="355" t="s">
        <v>83</v>
      </c>
      <c r="C1" s="376" t="s">
        <v>135</v>
      </c>
      <c r="D1" s="376"/>
      <c r="E1" s="376"/>
      <c r="F1" s="376"/>
      <c r="G1" s="376"/>
      <c r="H1" s="376"/>
      <c r="I1" s="376"/>
      <c r="J1" s="376"/>
      <c r="K1" s="377" t="s">
        <v>69</v>
      </c>
    </row>
    <row r="2" spans="1:11" x14ac:dyDescent="0.2">
      <c r="A2" s="375"/>
      <c r="B2" s="355"/>
      <c r="C2" s="146" t="s">
        <v>20</v>
      </c>
      <c r="D2" s="146" t="s">
        <v>21</v>
      </c>
      <c r="E2" s="146" t="s">
        <v>22</v>
      </c>
      <c r="F2" s="146" t="s">
        <v>23</v>
      </c>
      <c r="G2" s="146" t="s">
        <v>24</v>
      </c>
      <c r="H2" s="146" t="s">
        <v>25</v>
      </c>
      <c r="I2" s="146" t="s">
        <v>26</v>
      </c>
      <c r="J2" s="146" t="s">
        <v>27</v>
      </c>
      <c r="K2" s="377"/>
    </row>
    <row r="3" spans="1:11" x14ac:dyDescent="0.2">
      <c r="A3" s="375"/>
      <c r="B3" s="355"/>
      <c r="C3" s="376" t="s">
        <v>139</v>
      </c>
      <c r="D3" s="376"/>
      <c r="E3" s="376"/>
      <c r="F3" s="376"/>
      <c r="G3" s="376"/>
      <c r="H3" s="376"/>
      <c r="I3" s="376"/>
      <c r="J3" s="376"/>
      <c r="K3" s="377"/>
    </row>
    <row r="4" spans="1:11" x14ac:dyDescent="0.2">
      <c r="A4" s="375"/>
      <c r="B4" s="355"/>
      <c r="C4" s="144">
        <v>0</v>
      </c>
      <c r="D4" s="144">
        <v>1</v>
      </c>
      <c r="E4" s="144">
        <v>1</v>
      </c>
      <c r="F4" s="144">
        <v>1</v>
      </c>
      <c r="G4" s="144">
        <v>2</v>
      </c>
      <c r="H4" s="144">
        <v>2</v>
      </c>
      <c r="I4" s="144">
        <v>2</v>
      </c>
      <c r="J4" s="144">
        <v>3</v>
      </c>
      <c r="K4" s="377"/>
    </row>
    <row r="5" spans="1:11" x14ac:dyDescent="0.2">
      <c r="A5" s="156" t="s">
        <v>98</v>
      </c>
      <c r="B5" s="145">
        <v>1</v>
      </c>
      <c r="C5" s="157">
        <f>0.125</f>
        <v>0.125</v>
      </c>
      <c r="D5" s="157">
        <f t="shared" ref="D5:J5" si="0">0.125</f>
        <v>0.125</v>
      </c>
      <c r="E5" s="157">
        <f t="shared" si="0"/>
        <v>0.125</v>
      </c>
      <c r="F5" s="157">
        <f t="shared" si="0"/>
        <v>0.125</v>
      </c>
      <c r="G5" s="157">
        <f t="shared" si="0"/>
        <v>0.125</v>
      </c>
      <c r="H5" s="157">
        <f t="shared" si="0"/>
        <v>0.125</v>
      </c>
      <c r="I5" s="157">
        <f t="shared" si="0"/>
        <v>0.125</v>
      </c>
      <c r="J5" s="157">
        <f t="shared" si="0"/>
        <v>0.125</v>
      </c>
      <c r="K5" s="220">
        <f>SUM(C5:J5)</f>
        <v>1</v>
      </c>
    </row>
    <row r="6" spans="1:11" x14ac:dyDescent="0.2">
      <c r="A6" s="156" t="s">
        <v>79</v>
      </c>
      <c r="B6" s="145">
        <v>2</v>
      </c>
      <c r="C6" s="157">
        <v>3.7037037037037035E-2</v>
      </c>
      <c r="D6" s="157">
        <v>7.407407407407407E-2</v>
      </c>
      <c r="E6" s="157">
        <v>7.407407407407407E-2</v>
      </c>
      <c r="F6" s="157">
        <v>7.407407407407407E-2</v>
      </c>
      <c r="G6" s="157">
        <v>0.14814814814814814</v>
      </c>
      <c r="H6" s="157">
        <v>0.14814814814814814</v>
      </c>
      <c r="I6" s="157">
        <v>0.14814814814814814</v>
      </c>
      <c r="J6" s="157">
        <v>0.29629629629629628</v>
      </c>
      <c r="K6" s="220">
        <f>SUM(C6:J6)</f>
        <v>1</v>
      </c>
    </row>
    <row r="7" spans="1:11" x14ac:dyDescent="0.2">
      <c r="A7" s="156" t="s">
        <v>80</v>
      </c>
      <c r="B7" s="145">
        <v>3</v>
      </c>
      <c r="C7" s="157">
        <f t="shared" ref="C7:J7" si="1">EXP(C$4)/(EXP($C$4)+EXP($D$4)+EXP($E$4)+EXP($F$4)+EXP($G$4)+EXP($H$4)+EXP($I$4)+EXP($J$4))</f>
        <v>1.9452395344246545E-2</v>
      </c>
      <c r="D7" s="157">
        <f t="shared" si="1"/>
        <v>5.2877092784266715E-2</v>
      </c>
      <c r="E7" s="157">
        <f t="shared" si="1"/>
        <v>5.2877092784266715E-2</v>
      </c>
      <c r="F7" s="157">
        <f t="shared" si="1"/>
        <v>5.2877092784266715E-2</v>
      </c>
      <c r="G7" s="157">
        <f t="shared" si="1"/>
        <v>0.14373484045721513</v>
      </c>
      <c r="H7" s="157">
        <f t="shared" si="1"/>
        <v>0.14373484045721513</v>
      </c>
      <c r="I7" s="157">
        <f t="shared" si="1"/>
        <v>0.14373484045721513</v>
      </c>
      <c r="J7" s="157">
        <f t="shared" si="1"/>
        <v>0.39071180493130792</v>
      </c>
      <c r="K7" s="220">
        <f>SUM(C7:J7)</f>
        <v>1</v>
      </c>
    </row>
    <row r="8" spans="1:11" x14ac:dyDescent="0.2">
      <c r="A8" s="156" t="s">
        <v>82</v>
      </c>
      <c r="B8" s="145">
        <v>4</v>
      </c>
      <c r="C8" s="157">
        <f>POWER(EXP(C$4),2)/(POWER(EXP($C$4),2)+POWER(EXP($D$4),2)+POWER(EXP($E$4),2)+POWER(EXP($F$4),2)+POWER(EXP($G$4),2)+POWER(EXP($H$4),2)+POWER(EXP($I$4),2)+POWER(EXP($J$4),2))</f>
        <v>1.6937944449343112E-3</v>
      </c>
      <c r="D8" s="157">
        <f t="shared" ref="D8:J8" si="2">POWER(EXP(D$4),2)/(POWER(EXP($C$4),2)+POWER(EXP($D$4),2)+POWER(EXP($E$4),2)+POWER(EXP($F$4),2)+POWER(EXP($G$4),2)+POWER(EXP($H$4),2)+POWER(EXP($I$4),2)+POWER(EXP($J$4),2))</f>
        <v>1.2515542173676727E-2</v>
      </c>
      <c r="E8" s="157">
        <f t="shared" si="2"/>
        <v>1.2515542173676727E-2</v>
      </c>
      <c r="F8" s="157">
        <f t="shared" si="2"/>
        <v>1.2515542173676727E-2</v>
      </c>
      <c r="G8" s="157">
        <f t="shared" si="2"/>
        <v>9.2478043229829804E-2</v>
      </c>
      <c r="H8" s="157">
        <f t="shared" si="2"/>
        <v>9.2478043229829804E-2</v>
      </c>
      <c r="I8" s="157">
        <f t="shared" si="2"/>
        <v>9.2478043229829804E-2</v>
      </c>
      <c r="J8" s="157">
        <f t="shared" si="2"/>
        <v>0.6833254493445462</v>
      </c>
      <c r="K8" s="220">
        <f>SUM(C8:J8)</f>
        <v>1</v>
      </c>
    </row>
    <row r="9" spans="1:11" x14ac:dyDescent="0.2">
      <c r="A9" s="156" t="s">
        <v>81</v>
      </c>
      <c r="B9" s="145">
        <v>5</v>
      </c>
      <c r="C9" s="157">
        <f>EXP(EXP(C$4))/(EXP(EXP($C$4))+EXP(EXP($D$4))+EXP(EXP($E$4))+EXP(EXP($F$4))+EXP(EXP($G$4))+EXP(EXP($H$4))+EXP(EXP($I$4))+EXP(EXP($J$4)))</f>
        <v>5.1434272477637642E-9</v>
      </c>
      <c r="D9" s="157">
        <f t="shared" ref="D9:J9" si="3">EXP(EXP(D$4))/(EXP(EXP($C$4))+EXP(EXP($D$4))+EXP(EXP($E$4))+EXP(EXP($F$4))+EXP(EXP($G$4))+EXP(EXP($H$4))+EXP(EXP($I$4))+EXP(EXP($J$4)))</f>
        <v>2.8674306143144777E-8</v>
      </c>
      <c r="E9" s="157">
        <f t="shared" si="3"/>
        <v>2.8674306143144777E-8</v>
      </c>
      <c r="F9" s="157">
        <f t="shared" si="3"/>
        <v>2.8674306143144777E-8</v>
      </c>
      <c r="G9" s="157">
        <f t="shared" si="3"/>
        <v>3.0618535165109695E-6</v>
      </c>
      <c r="H9" s="157">
        <f t="shared" si="3"/>
        <v>3.0618535165109695E-6</v>
      </c>
      <c r="I9" s="157">
        <f t="shared" si="3"/>
        <v>3.0618535165109695E-6</v>
      </c>
      <c r="J9" s="157">
        <f t="shared" si="3"/>
        <v>0.99999072327310479</v>
      </c>
      <c r="K9" s="220">
        <f>SUM(C9:J9)</f>
        <v>1</v>
      </c>
    </row>
  </sheetData>
  <sheetProtection password="C519" sheet="1" objects="1" scenarios="1"/>
  <mergeCells count="5">
    <mergeCell ref="A1:A4"/>
    <mergeCell ref="C1:J1"/>
    <mergeCell ref="C3:J3"/>
    <mergeCell ref="K1:K4"/>
    <mergeCell ref="B1:B4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7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A3"/>
    </sheetView>
  </sheetViews>
  <sheetFormatPr baseColWidth="10" defaultColWidth="9.140625" defaultRowHeight="11.25" x14ac:dyDescent="0.2"/>
  <cols>
    <col min="1" max="1" width="30.5703125" style="147" customWidth="1"/>
    <col min="2" max="2" width="6.7109375" style="148" customWidth="1"/>
    <col min="3" max="9" width="6.7109375" style="147" customWidth="1"/>
    <col min="10" max="16384" width="9.140625" style="147"/>
  </cols>
  <sheetData>
    <row r="1" spans="1:10" ht="24" customHeight="1" x14ac:dyDescent="0.2">
      <c r="A1" s="378" t="s">
        <v>85</v>
      </c>
      <c r="B1" s="378" t="s">
        <v>84</v>
      </c>
      <c r="C1" s="379" t="s">
        <v>68</v>
      </c>
      <c r="D1" s="379" t="s">
        <v>77</v>
      </c>
      <c r="E1" s="379"/>
      <c r="F1" s="379"/>
      <c r="G1" s="379"/>
      <c r="H1" s="379"/>
      <c r="I1" s="379"/>
      <c r="J1" s="149"/>
    </row>
    <row r="2" spans="1:10" x14ac:dyDescent="0.2">
      <c r="A2" s="378"/>
      <c r="B2" s="378"/>
      <c r="C2" s="379"/>
      <c r="D2" s="379" t="s">
        <v>60</v>
      </c>
      <c r="E2" s="379" t="s">
        <v>61</v>
      </c>
      <c r="F2" s="379" t="s">
        <v>62</v>
      </c>
      <c r="G2" s="379" t="s">
        <v>63</v>
      </c>
      <c r="H2" s="379" t="s">
        <v>64</v>
      </c>
      <c r="I2" s="379" t="s">
        <v>65</v>
      </c>
      <c r="J2" s="149"/>
    </row>
    <row r="3" spans="1:10" x14ac:dyDescent="0.2">
      <c r="A3" s="378"/>
      <c r="B3" s="378"/>
      <c r="C3" s="379"/>
      <c r="D3" s="379"/>
      <c r="E3" s="379"/>
      <c r="F3" s="379"/>
      <c r="G3" s="379"/>
      <c r="H3" s="379"/>
      <c r="I3" s="379"/>
      <c r="J3" s="149"/>
    </row>
    <row r="4" spans="1:10" x14ac:dyDescent="0.2">
      <c r="A4" s="150" t="s">
        <v>124</v>
      </c>
      <c r="B4" s="151">
        <v>0</v>
      </c>
      <c r="C4" s="141">
        <v>1</v>
      </c>
      <c r="D4" s="152">
        <v>1</v>
      </c>
      <c r="E4" s="152">
        <v>0</v>
      </c>
      <c r="F4" s="152">
        <v>0</v>
      </c>
      <c r="G4" s="152">
        <v>0</v>
      </c>
      <c r="H4" s="152">
        <v>0</v>
      </c>
      <c r="I4" s="152">
        <v>0</v>
      </c>
      <c r="J4" s="143">
        <f t="shared" ref="J4:J28" si="0">SUM(D4:I4)</f>
        <v>1</v>
      </c>
    </row>
    <row r="5" spans="1:10" x14ac:dyDescent="0.2">
      <c r="A5" s="150" t="s">
        <v>124</v>
      </c>
      <c r="B5" s="151">
        <v>0</v>
      </c>
      <c r="C5" s="141">
        <v>2</v>
      </c>
      <c r="D5" s="152">
        <v>1</v>
      </c>
      <c r="E5" s="152">
        <v>0</v>
      </c>
      <c r="F5" s="152">
        <v>0</v>
      </c>
      <c r="G5" s="152">
        <v>0</v>
      </c>
      <c r="H5" s="152">
        <v>0</v>
      </c>
      <c r="I5" s="152">
        <v>0</v>
      </c>
      <c r="J5" s="143">
        <f t="shared" si="0"/>
        <v>1</v>
      </c>
    </row>
    <row r="6" spans="1:10" x14ac:dyDescent="0.2">
      <c r="A6" s="150" t="s">
        <v>124</v>
      </c>
      <c r="B6" s="151">
        <v>0</v>
      </c>
      <c r="C6" s="141">
        <v>3</v>
      </c>
      <c r="D6" s="152">
        <v>1</v>
      </c>
      <c r="E6" s="152">
        <v>0</v>
      </c>
      <c r="F6" s="152">
        <v>0</v>
      </c>
      <c r="G6" s="152">
        <v>0</v>
      </c>
      <c r="H6" s="152">
        <v>0</v>
      </c>
      <c r="I6" s="152">
        <v>0</v>
      </c>
      <c r="J6" s="143">
        <f t="shared" si="0"/>
        <v>1</v>
      </c>
    </row>
    <row r="7" spans="1:10" x14ac:dyDescent="0.2">
      <c r="A7" s="150" t="s">
        <v>124</v>
      </c>
      <c r="B7" s="151">
        <v>0</v>
      </c>
      <c r="C7" s="141">
        <v>4</v>
      </c>
      <c r="D7" s="152">
        <v>1</v>
      </c>
      <c r="E7" s="152">
        <v>0</v>
      </c>
      <c r="F7" s="152">
        <v>0</v>
      </c>
      <c r="G7" s="152">
        <v>0</v>
      </c>
      <c r="H7" s="152">
        <v>0</v>
      </c>
      <c r="I7" s="152">
        <v>0</v>
      </c>
      <c r="J7" s="143">
        <f t="shared" si="0"/>
        <v>1</v>
      </c>
    </row>
    <row r="8" spans="1:10" x14ac:dyDescent="0.2">
      <c r="A8" s="150" t="s">
        <v>124</v>
      </c>
      <c r="B8" s="151">
        <v>0</v>
      </c>
      <c r="C8" s="141">
        <v>5</v>
      </c>
      <c r="D8" s="152">
        <v>1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43">
        <f t="shared" si="0"/>
        <v>1</v>
      </c>
    </row>
    <row r="9" spans="1:10" x14ac:dyDescent="0.2">
      <c r="A9" s="150" t="s">
        <v>124</v>
      </c>
      <c r="B9" s="151">
        <v>0</v>
      </c>
      <c r="C9" s="141">
        <v>6</v>
      </c>
      <c r="D9" s="152">
        <v>1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43">
        <f t="shared" si="0"/>
        <v>1</v>
      </c>
    </row>
    <row r="10" spans="1:10" x14ac:dyDescent="0.2">
      <c r="A10" s="150" t="s">
        <v>124</v>
      </c>
      <c r="B10" s="151">
        <v>0</v>
      </c>
      <c r="C10" s="141">
        <v>7</v>
      </c>
      <c r="D10" s="152">
        <v>1</v>
      </c>
      <c r="E10" s="152">
        <v>0</v>
      </c>
      <c r="F10" s="152">
        <v>0</v>
      </c>
      <c r="G10" s="152">
        <v>0</v>
      </c>
      <c r="H10" s="152">
        <v>0</v>
      </c>
      <c r="I10" s="152">
        <v>0</v>
      </c>
      <c r="J10" s="143">
        <f t="shared" si="0"/>
        <v>1</v>
      </c>
    </row>
    <row r="11" spans="1:10" x14ac:dyDescent="0.2">
      <c r="A11" s="150" t="s">
        <v>124</v>
      </c>
      <c r="B11" s="151">
        <v>0</v>
      </c>
      <c r="C11" s="141">
        <v>8</v>
      </c>
      <c r="D11" s="152">
        <v>1</v>
      </c>
      <c r="E11" s="152">
        <v>0</v>
      </c>
      <c r="F11" s="152">
        <v>0</v>
      </c>
      <c r="G11" s="152">
        <v>0</v>
      </c>
      <c r="H11" s="152">
        <v>0</v>
      </c>
      <c r="I11" s="152">
        <v>0</v>
      </c>
      <c r="J11" s="143">
        <f t="shared" si="0"/>
        <v>1</v>
      </c>
    </row>
    <row r="12" spans="1:10" x14ac:dyDescent="0.2">
      <c r="A12" s="150" t="s">
        <v>124</v>
      </c>
      <c r="B12" s="151">
        <v>0</v>
      </c>
      <c r="C12" s="141">
        <v>9</v>
      </c>
      <c r="D12" s="152">
        <v>1</v>
      </c>
      <c r="E12" s="152">
        <v>0</v>
      </c>
      <c r="F12" s="152">
        <v>0</v>
      </c>
      <c r="G12" s="152">
        <v>0</v>
      </c>
      <c r="H12" s="152">
        <v>0</v>
      </c>
      <c r="I12" s="152">
        <v>0</v>
      </c>
      <c r="J12" s="143">
        <f t="shared" si="0"/>
        <v>1</v>
      </c>
    </row>
    <row r="13" spans="1:10" x14ac:dyDescent="0.2">
      <c r="A13" s="150" t="s">
        <v>124</v>
      </c>
      <c r="B13" s="151">
        <v>0</v>
      </c>
      <c r="C13" s="141">
        <v>10</v>
      </c>
      <c r="D13" s="152">
        <v>1</v>
      </c>
      <c r="E13" s="152">
        <v>0</v>
      </c>
      <c r="F13" s="152">
        <v>0</v>
      </c>
      <c r="G13" s="152">
        <v>0</v>
      </c>
      <c r="H13" s="152">
        <v>0</v>
      </c>
      <c r="I13" s="152">
        <v>0</v>
      </c>
      <c r="J13" s="143">
        <f t="shared" si="0"/>
        <v>1</v>
      </c>
    </row>
    <row r="14" spans="1:10" x14ac:dyDescent="0.2">
      <c r="A14" s="150" t="s">
        <v>124</v>
      </c>
      <c r="B14" s="151">
        <v>0</v>
      </c>
      <c r="C14" s="141">
        <v>11</v>
      </c>
      <c r="D14" s="152">
        <v>1</v>
      </c>
      <c r="E14" s="152">
        <v>0</v>
      </c>
      <c r="F14" s="152">
        <v>0</v>
      </c>
      <c r="G14" s="152">
        <v>0</v>
      </c>
      <c r="H14" s="152">
        <v>0</v>
      </c>
      <c r="I14" s="152">
        <v>0</v>
      </c>
      <c r="J14" s="143">
        <f t="shared" si="0"/>
        <v>1</v>
      </c>
    </row>
    <row r="15" spans="1:10" x14ac:dyDescent="0.2">
      <c r="A15" s="150" t="s">
        <v>124</v>
      </c>
      <c r="B15" s="151">
        <v>0</v>
      </c>
      <c r="C15" s="141">
        <v>12</v>
      </c>
      <c r="D15" s="152">
        <v>1</v>
      </c>
      <c r="E15" s="152">
        <v>0</v>
      </c>
      <c r="F15" s="152">
        <v>0</v>
      </c>
      <c r="G15" s="152">
        <v>0</v>
      </c>
      <c r="H15" s="152">
        <v>0</v>
      </c>
      <c r="I15" s="152">
        <v>0</v>
      </c>
      <c r="J15" s="143">
        <f t="shared" si="0"/>
        <v>1</v>
      </c>
    </row>
    <row r="16" spans="1:10" x14ac:dyDescent="0.2">
      <c r="A16" s="150" t="s">
        <v>124</v>
      </c>
      <c r="B16" s="151">
        <v>0</v>
      </c>
      <c r="C16" s="141">
        <v>13</v>
      </c>
      <c r="D16" s="152">
        <v>1</v>
      </c>
      <c r="E16" s="152">
        <v>0</v>
      </c>
      <c r="F16" s="152">
        <v>0</v>
      </c>
      <c r="G16" s="152">
        <v>0</v>
      </c>
      <c r="H16" s="152">
        <v>0</v>
      </c>
      <c r="I16" s="152">
        <v>0</v>
      </c>
      <c r="J16" s="143">
        <f t="shared" si="0"/>
        <v>1</v>
      </c>
    </row>
    <row r="17" spans="1:10" x14ac:dyDescent="0.2">
      <c r="A17" s="150" t="s">
        <v>124</v>
      </c>
      <c r="B17" s="151">
        <v>0</v>
      </c>
      <c r="C17" s="141">
        <v>14</v>
      </c>
      <c r="D17" s="152">
        <v>1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43">
        <f t="shared" si="0"/>
        <v>1</v>
      </c>
    </row>
    <row r="18" spans="1:10" x14ac:dyDescent="0.2">
      <c r="A18" s="150" t="s">
        <v>124</v>
      </c>
      <c r="B18" s="151">
        <v>0</v>
      </c>
      <c r="C18" s="141">
        <v>15</v>
      </c>
      <c r="D18" s="152">
        <v>1</v>
      </c>
      <c r="E18" s="152">
        <v>0</v>
      </c>
      <c r="F18" s="152">
        <v>0</v>
      </c>
      <c r="G18" s="152">
        <v>0</v>
      </c>
      <c r="H18" s="152">
        <v>0</v>
      </c>
      <c r="I18" s="152">
        <v>0</v>
      </c>
      <c r="J18" s="143">
        <f t="shared" si="0"/>
        <v>1</v>
      </c>
    </row>
    <row r="19" spans="1:10" x14ac:dyDescent="0.2">
      <c r="A19" s="150" t="s">
        <v>124</v>
      </c>
      <c r="B19" s="151">
        <v>0</v>
      </c>
      <c r="C19" s="141">
        <v>16</v>
      </c>
      <c r="D19" s="152">
        <v>1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43">
        <f t="shared" si="0"/>
        <v>1</v>
      </c>
    </row>
    <row r="20" spans="1:10" x14ac:dyDescent="0.2">
      <c r="A20" s="150" t="s">
        <v>124</v>
      </c>
      <c r="B20" s="151">
        <v>0</v>
      </c>
      <c r="C20" s="141">
        <v>17</v>
      </c>
      <c r="D20" s="152">
        <v>1</v>
      </c>
      <c r="E20" s="152">
        <v>0</v>
      </c>
      <c r="F20" s="152">
        <v>0</v>
      </c>
      <c r="G20" s="152">
        <v>0</v>
      </c>
      <c r="H20" s="152">
        <v>0</v>
      </c>
      <c r="I20" s="152">
        <v>0</v>
      </c>
      <c r="J20" s="143">
        <f t="shared" si="0"/>
        <v>1</v>
      </c>
    </row>
    <row r="21" spans="1:10" x14ac:dyDescent="0.2">
      <c r="A21" s="150" t="s">
        <v>124</v>
      </c>
      <c r="B21" s="151">
        <v>0</v>
      </c>
      <c r="C21" s="141">
        <v>18</v>
      </c>
      <c r="D21" s="152">
        <v>1</v>
      </c>
      <c r="E21" s="152">
        <v>0</v>
      </c>
      <c r="F21" s="152">
        <v>0</v>
      </c>
      <c r="G21" s="152">
        <v>0</v>
      </c>
      <c r="H21" s="152">
        <v>0</v>
      </c>
      <c r="I21" s="152">
        <v>0</v>
      </c>
      <c r="J21" s="143">
        <f t="shared" si="0"/>
        <v>1</v>
      </c>
    </row>
    <row r="22" spans="1:10" x14ac:dyDescent="0.2">
      <c r="A22" s="150" t="s">
        <v>124</v>
      </c>
      <c r="B22" s="151">
        <v>0</v>
      </c>
      <c r="C22" s="141">
        <v>19</v>
      </c>
      <c r="D22" s="152">
        <v>1</v>
      </c>
      <c r="E22" s="152">
        <v>0</v>
      </c>
      <c r="F22" s="152">
        <v>0</v>
      </c>
      <c r="G22" s="152">
        <v>0</v>
      </c>
      <c r="H22" s="152">
        <v>0</v>
      </c>
      <c r="I22" s="152">
        <v>0</v>
      </c>
      <c r="J22" s="143">
        <f t="shared" si="0"/>
        <v>1</v>
      </c>
    </row>
    <row r="23" spans="1:10" x14ac:dyDescent="0.2">
      <c r="A23" s="150" t="s">
        <v>124</v>
      </c>
      <c r="B23" s="151">
        <v>0</v>
      </c>
      <c r="C23" s="141">
        <v>20</v>
      </c>
      <c r="D23" s="152">
        <v>1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43">
        <f t="shared" si="0"/>
        <v>1</v>
      </c>
    </row>
    <row r="24" spans="1:10" x14ac:dyDescent="0.2">
      <c r="A24" s="150" t="s">
        <v>124</v>
      </c>
      <c r="B24" s="151">
        <v>0</v>
      </c>
      <c r="C24" s="141">
        <v>21</v>
      </c>
      <c r="D24" s="152">
        <v>1</v>
      </c>
      <c r="E24" s="152">
        <v>0</v>
      </c>
      <c r="F24" s="152">
        <v>0</v>
      </c>
      <c r="G24" s="152">
        <v>0</v>
      </c>
      <c r="H24" s="152">
        <v>0</v>
      </c>
      <c r="I24" s="152">
        <v>0</v>
      </c>
      <c r="J24" s="143">
        <f t="shared" si="0"/>
        <v>1</v>
      </c>
    </row>
    <row r="25" spans="1:10" x14ac:dyDescent="0.2">
      <c r="A25" s="150" t="s">
        <v>124</v>
      </c>
      <c r="B25" s="151">
        <v>0</v>
      </c>
      <c r="C25" s="141">
        <v>22</v>
      </c>
      <c r="D25" s="152">
        <v>1</v>
      </c>
      <c r="E25" s="152">
        <v>0</v>
      </c>
      <c r="F25" s="152">
        <v>0</v>
      </c>
      <c r="G25" s="152">
        <v>0</v>
      </c>
      <c r="H25" s="152">
        <v>0</v>
      </c>
      <c r="I25" s="152">
        <v>0</v>
      </c>
      <c r="J25" s="143">
        <f t="shared" si="0"/>
        <v>1</v>
      </c>
    </row>
    <row r="26" spans="1:10" x14ac:dyDescent="0.2">
      <c r="A26" s="150" t="s">
        <v>124</v>
      </c>
      <c r="B26" s="151">
        <v>0</v>
      </c>
      <c r="C26" s="141">
        <v>23</v>
      </c>
      <c r="D26" s="152">
        <v>1</v>
      </c>
      <c r="E26" s="152">
        <v>0</v>
      </c>
      <c r="F26" s="152">
        <v>0</v>
      </c>
      <c r="G26" s="152">
        <v>0</v>
      </c>
      <c r="H26" s="152">
        <v>0</v>
      </c>
      <c r="I26" s="152">
        <v>0</v>
      </c>
      <c r="J26" s="143">
        <f t="shared" si="0"/>
        <v>1</v>
      </c>
    </row>
    <row r="27" spans="1:10" x14ac:dyDescent="0.2">
      <c r="A27" s="150" t="s">
        <v>124</v>
      </c>
      <c r="B27" s="151">
        <v>0</v>
      </c>
      <c r="C27" s="141">
        <v>24</v>
      </c>
      <c r="D27" s="152">
        <v>1</v>
      </c>
      <c r="E27" s="152">
        <v>0</v>
      </c>
      <c r="F27" s="152">
        <v>0</v>
      </c>
      <c r="G27" s="152">
        <v>0</v>
      </c>
      <c r="H27" s="152">
        <v>0</v>
      </c>
      <c r="I27" s="152">
        <v>0</v>
      </c>
      <c r="J27" s="143">
        <f t="shared" si="0"/>
        <v>1</v>
      </c>
    </row>
    <row r="28" spans="1:10" x14ac:dyDescent="0.2">
      <c r="A28" s="150" t="s">
        <v>124</v>
      </c>
      <c r="B28" s="151">
        <v>0</v>
      </c>
      <c r="C28" s="141">
        <v>25</v>
      </c>
      <c r="D28" s="152">
        <v>1</v>
      </c>
      <c r="E28" s="152">
        <v>0</v>
      </c>
      <c r="F28" s="152">
        <v>0</v>
      </c>
      <c r="G28" s="152">
        <v>0</v>
      </c>
      <c r="H28" s="152">
        <v>0</v>
      </c>
      <c r="I28" s="152">
        <v>0</v>
      </c>
      <c r="J28" s="143">
        <f t="shared" si="0"/>
        <v>1</v>
      </c>
    </row>
    <row r="29" spans="1:10" x14ac:dyDescent="0.2">
      <c r="A29" s="150" t="s">
        <v>87</v>
      </c>
      <c r="B29" s="151">
        <v>0</v>
      </c>
      <c r="C29" s="141">
        <v>1</v>
      </c>
      <c r="D29" s="152">
        <f t="shared" ref="D29:D53" si="1">1/6</f>
        <v>0.16666666666666666</v>
      </c>
      <c r="E29" s="152">
        <f t="shared" ref="E29:I44" si="2">1/6</f>
        <v>0.16666666666666666</v>
      </c>
      <c r="F29" s="152">
        <f t="shared" si="2"/>
        <v>0.16666666666666666</v>
      </c>
      <c r="G29" s="152">
        <f t="shared" si="2"/>
        <v>0.16666666666666666</v>
      </c>
      <c r="H29" s="152">
        <f t="shared" si="2"/>
        <v>0.16666666666666666</v>
      </c>
      <c r="I29" s="152">
        <f t="shared" si="2"/>
        <v>0.16666666666666666</v>
      </c>
      <c r="J29" s="143">
        <f t="shared" ref="J29:J53" si="3">SUM(D29:I29)</f>
        <v>0.99999999999999989</v>
      </c>
    </row>
    <row r="30" spans="1:10" x14ac:dyDescent="0.2">
      <c r="A30" s="150" t="s">
        <v>87</v>
      </c>
      <c r="B30" s="151">
        <v>0</v>
      </c>
      <c r="C30" s="141">
        <v>2</v>
      </c>
      <c r="D30" s="152">
        <f t="shared" si="1"/>
        <v>0.16666666666666666</v>
      </c>
      <c r="E30" s="152">
        <f t="shared" si="2"/>
        <v>0.16666666666666666</v>
      </c>
      <c r="F30" s="152">
        <f t="shared" si="2"/>
        <v>0.16666666666666666</v>
      </c>
      <c r="G30" s="152">
        <f t="shared" si="2"/>
        <v>0.16666666666666666</v>
      </c>
      <c r="H30" s="152">
        <f t="shared" si="2"/>
        <v>0.16666666666666666</v>
      </c>
      <c r="I30" s="152">
        <f t="shared" si="2"/>
        <v>0.16666666666666666</v>
      </c>
      <c r="J30" s="143">
        <f t="shared" si="3"/>
        <v>0.99999999999999989</v>
      </c>
    </row>
    <row r="31" spans="1:10" x14ac:dyDescent="0.2">
      <c r="A31" s="150" t="s">
        <v>87</v>
      </c>
      <c r="B31" s="151">
        <v>0</v>
      </c>
      <c r="C31" s="141">
        <v>3</v>
      </c>
      <c r="D31" s="152">
        <f t="shared" si="1"/>
        <v>0.16666666666666666</v>
      </c>
      <c r="E31" s="152">
        <f t="shared" si="2"/>
        <v>0.16666666666666666</v>
      </c>
      <c r="F31" s="152">
        <f t="shared" si="2"/>
        <v>0.16666666666666666</v>
      </c>
      <c r="G31" s="152">
        <f t="shared" si="2"/>
        <v>0.16666666666666666</v>
      </c>
      <c r="H31" s="152">
        <f t="shared" si="2"/>
        <v>0.16666666666666666</v>
      </c>
      <c r="I31" s="152">
        <f t="shared" si="2"/>
        <v>0.16666666666666666</v>
      </c>
      <c r="J31" s="143">
        <f t="shared" si="3"/>
        <v>0.99999999999999989</v>
      </c>
    </row>
    <row r="32" spans="1:10" x14ac:dyDescent="0.2">
      <c r="A32" s="150" t="s">
        <v>87</v>
      </c>
      <c r="B32" s="151">
        <v>0</v>
      </c>
      <c r="C32" s="141">
        <v>4</v>
      </c>
      <c r="D32" s="152">
        <f t="shared" si="1"/>
        <v>0.16666666666666666</v>
      </c>
      <c r="E32" s="152">
        <f t="shared" si="2"/>
        <v>0.16666666666666666</v>
      </c>
      <c r="F32" s="152">
        <f t="shared" si="2"/>
        <v>0.16666666666666666</v>
      </c>
      <c r="G32" s="152">
        <f t="shared" si="2"/>
        <v>0.16666666666666666</v>
      </c>
      <c r="H32" s="152">
        <f t="shared" si="2"/>
        <v>0.16666666666666666</v>
      </c>
      <c r="I32" s="152">
        <f t="shared" si="2"/>
        <v>0.16666666666666666</v>
      </c>
      <c r="J32" s="143">
        <f t="shared" si="3"/>
        <v>0.99999999999999989</v>
      </c>
    </row>
    <row r="33" spans="1:10" x14ac:dyDescent="0.2">
      <c r="A33" s="150" t="s">
        <v>87</v>
      </c>
      <c r="B33" s="151">
        <v>0</v>
      </c>
      <c r="C33" s="141">
        <v>5</v>
      </c>
      <c r="D33" s="152">
        <f t="shared" si="1"/>
        <v>0.16666666666666666</v>
      </c>
      <c r="E33" s="152">
        <f t="shared" si="2"/>
        <v>0.16666666666666666</v>
      </c>
      <c r="F33" s="152">
        <f t="shared" si="2"/>
        <v>0.16666666666666666</v>
      </c>
      <c r="G33" s="152">
        <f t="shared" si="2"/>
        <v>0.16666666666666666</v>
      </c>
      <c r="H33" s="152">
        <f t="shared" si="2"/>
        <v>0.16666666666666666</v>
      </c>
      <c r="I33" s="152">
        <f t="shared" si="2"/>
        <v>0.16666666666666666</v>
      </c>
      <c r="J33" s="143">
        <f t="shared" si="3"/>
        <v>0.99999999999999989</v>
      </c>
    </row>
    <row r="34" spans="1:10" x14ac:dyDescent="0.2">
      <c r="A34" s="150" t="s">
        <v>87</v>
      </c>
      <c r="B34" s="151">
        <v>0</v>
      </c>
      <c r="C34" s="141">
        <v>6</v>
      </c>
      <c r="D34" s="152">
        <f t="shared" si="1"/>
        <v>0.16666666666666666</v>
      </c>
      <c r="E34" s="152">
        <f t="shared" si="2"/>
        <v>0.16666666666666666</v>
      </c>
      <c r="F34" s="152">
        <f t="shared" si="2"/>
        <v>0.16666666666666666</v>
      </c>
      <c r="G34" s="152">
        <f t="shared" si="2"/>
        <v>0.16666666666666666</v>
      </c>
      <c r="H34" s="152">
        <f t="shared" si="2"/>
        <v>0.16666666666666666</v>
      </c>
      <c r="I34" s="152">
        <f t="shared" si="2"/>
        <v>0.16666666666666666</v>
      </c>
      <c r="J34" s="143">
        <f t="shared" si="3"/>
        <v>0.99999999999999989</v>
      </c>
    </row>
    <row r="35" spans="1:10" x14ac:dyDescent="0.2">
      <c r="A35" s="150" t="s">
        <v>87</v>
      </c>
      <c r="B35" s="151">
        <v>0</v>
      </c>
      <c r="C35" s="141">
        <v>7</v>
      </c>
      <c r="D35" s="152">
        <f t="shared" si="1"/>
        <v>0.16666666666666666</v>
      </c>
      <c r="E35" s="152">
        <f t="shared" si="2"/>
        <v>0.16666666666666666</v>
      </c>
      <c r="F35" s="152">
        <f t="shared" si="2"/>
        <v>0.16666666666666666</v>
      </c>
      <c r="G35" s="152">
        <f t="shared" si="2"/>
        <v>0.16666666666666666</v>
      </c>
      <c r="H35" s="152">
        <f t="shared" si="2"/>
        <v>0.16666666666666666</v>
      </c>
      <c r="I35" s="152">
        <f t="shared" si="2"/>
        <v>0.16666666666666666</v>
      </c>
      <c r="J35" s="143">
        <f t="shared" si="3"/>
        <v>0.99999999999999989</v>
      </c>
    </row>
    <row r="36" spans="1:10" x14ac:dyDescent="0.2">
      <c r="A36" s="150" t="s">
        <v>87</v>
      </c>
      <c r="B36" s="151">
        <v>0</v>
      </c>
      <c r="C36" s="141">
        <v>8</v>
      </c>
      <c r="D36" s="152">
        <f t="shared" si="1"/>
        <v>0.16666666666666666</v>
      </c>
      <c r="E36" s="152">
        <f t="shared" si="2"/>
        <v>0.16666666666666666</v>
      </c>
      <c r="F36" s="152">
        <f t="shared" si="2"/>
        <v>0.16666666666666666</v>
      </c>
      <c r="G36" s="152">
        <f t="shared" si="2"/>
        <v>0.16666666666666666</v>
      </c>
      <c r="H36" s="152">
        <f t="shared" si="2"/>
        <v>0.16666666666666666</v>
      </c>
      <c r="I36" s="152">
        <f t="shared" si="2"/>
        <v>0.16666666666666666</v>
      </c>
      <c r="J36" s="143">
        <f t="shared" si="3"/>
        <v>0.99999999999999989</v>
      </c>
    </row>
    <row r="37" spans="1:10" x14ac:dyDescent="0.2">
      <c r="A37" s="150" t="s">
        <v>87</v>
      </c>
      <c r="B37" s="151">
        <v>0</v>
      </c>
      <c r="C37" s="141">
        <v>9</v>
      </c>
      <c r="D37" s="152">
        <f t="shared" si="1"/>
        <v>0.16666666666666666</v>
      </c>
      <c r="E37" s="152">
        <f t="shared" si="2"/>
        <v>0.16666666666666666</v>
      </c>
      <c r="F37" s="152">
        <f t="shared" si="2"/>
        <v>0.16666666666666666</v>
      </c>
      <c r="G37" s="152">
        <f t="shared" si="2"/>
        <v>0.16666666666666666</v>
      </c>
      <c r="H37" s="152">
        <f t="shared" si="2"/>
        <v>0.16666666666666666</v>
      </c>
      <c r="I37" s="152">
        <f t="shared" si="2"/>
        <v>0.16666666666666666</v>
      </c>
      <c r="J37" s="143">
        <f t="shared" si="3"/>
        <v>0.99999999999999989</v>
      </c>
    </row>
    <row r="38" spans="1:10" x14ac:dyDescent="0.2">
      <c r="A38" s="150" t="s">
        <v>87</v>
      </c>
      <c r="B38" s="151">
        <v>0</v>
      </c>
      <c r="C38" s="141">
        <v>10</v>
      </c>
      <c r="D38" s="152">
        <f t="shared" si="1"/>
        <v>0.16666666666666666</v>
      </c>
      <c r="E38" s="152">
        <f t="shared" si="2"/>
        <v>0.16666666666666666</v>
      </c>
      <c r="F38" s="152">
        <f t="shared" si="2"/>
        <v>0.16666666666666666</v>
      </c>
      <c r="G38" s="152">
        <f t="shared" si="2"/>
        <v>0.16666666666666666</v>
      </c>
      <c r="H38" s="152">
        <f t="shared" si="2"/>
        <v>0.16666666666666666</v>
      </c>
      <c r="I38" s="152">
        <f t="shared" si="2"/>
        <v>0.16666666666666666</v>
      </c>
      <c r="J38" s="143">
        <f t="shared" si="3"/>
        <v>0.99999999999999989</v>
      </c>
    </row>
    <row r="39" spans="1:10" x14ac:dyDescent="0.2">
      <c r="A39" s="150" t="s">
        <v>87</v>
      </c>
      <c r="B39" s="151">
        <v>0</v>
      </c>
      <c r="C39" s="141">
        <v>11</v>
      </c>
      <c r="D39" s="152">
        <f t="shared" si="1"/>
        <v>0.16666666666666666</v>
      </c>
      <c r="E39" s="152">
        <f t="shared" si="2"/>
        <v>0.16666666666666666</v>
      </c>
      <c r="F39" s="152">
        <f t="shared" si="2"/>
        <v>0.16666666666666666</v>
      </c>
      <c r="G39" s="152">
        <f t="shared" si="2"/>
        <v>0.16666666666666666</v>
      </c>
      <c r="H39" s="152">
        <f t="shared" si="2"/>
        <v>0.16666666666666666</v>
      </c>
      <c r="I39" s="152">
        <f t="shared" si="2"/>
        <v>0.16666666666666666</v>
      </c>
      <c r="J39" s="143">
        <f t="shared" si="3"/>
        <v>0.99999999999999989</v>
      </c>
    </row>
    <row r="40" spans="1:10" x14ac:dyDescent="0.2">
      <c r="A40" s="150" t="s">
        <v>87</v>
      </c>
      <c r="B40" s="151">
        <v>0</v>
      </c>
      <c r="C40" s="141">
        <v>12</v>
      </c>
      <c r="D40" s="152">
        <f t="shared" si="1"/>
        <v>0.16666666666666666</v>
      </c>
      <c r="E40" s="152">
        <f t="shared" si="2"/>
        <v>0.16666666666666666</v>
      </c>
      <c r="F40" s="152">
        <f t="shared" si="2"/>
        <v>0.16666666666666666</v>
      </c>
      <c r="G40" s="152">
        <f t="shared" si="2"/>
        <v>0.16666666666666666</v>
      </c>
      <c r="H40" s="152">
        <f t="shared" si="2"/>
        <v>0.16666666666666666</v>
      </c>
      <c r="I40" s="152">
        <f t="shared" si="2"/>
        <v>0.16666666666666666</v>
      </c>
      <c r="J40" s="143">
        <f t="shared" si="3"/>
        <v>0.99999999999999989</v>
      </c>
    </row>
    <row r="41" spans="1:10" x14ac:dyDescent="0.2">
      <c r="A41" s="150" t="s">
        <v>87</v>
      </c>
      <c r="B41" s="151">
        <v>0</v>
      </c>
      <c r="C41" s="141">
        <v>13</v>
      </c>
      <c r="D41" s="152">
        <f t="shared" si="1"/>
        <v>0.16666666666666666</v>
      </c>
      <c r="E41" s="152">
        <f t="shared" si="2"/>
        <v>0.16666666666666666</v>
      </c>
      <c r="F41" s="152">
        <f t="shared" si="2"/>
        <v>0.16666666666666666</v>
      </c>
      <c r="G41" s="152">
        <f t="shared" si="2"/>
        <v>0.16666666666666666</v>
      </c>
      <c r="H41" s="152">
        <f t="shared" si="2"/>
        <v>0.16666666666666666</v>
      </c>
      <c r="I41" s="152">
        <f t="shared" si="2"/>
        <v>0.16666666666666666</v>
      </c>
      <c r="J41" s="143">
        <f t="shared" si="3"/>
        <v>0.99999999999999989</v>
      </c>
    </row>
    <row r="42" spans="1:10" x14ac:dyDescent="0.2">
      <c r="A42" s="150" t="s">
        <v>87</v>
      </c>
      <c r="B42" s="151">
        <v>0</v>
      </c>
      <c r="C42" s="141">
        <v>14</v>
      </c>
      <c r="D42" s="152">
        <f t="shared" si="1"/>
        <v>0.16666666666666666</v>
      </c>
      <c r="E42" s="152">
        <f t="shared" si="2"/>
        <v>0.16666666666666666</v>
      </c>
      <c r="F42" s="152">
        <f t="shared" si="2"/>
        <v>0.16666666666666666</v>
      </c>
      <c r="G42" s="152">
        <f t="shared" si="2"/>
        <v>0.16666666666666666</v>
      </c>
      <c r="H42" s="152">
        <f t="shared" si="2"/>
        <v>0.16666666666666666</v>
      </c>
      <c r="I42" s="152">
        <f t="shared" si="2"/>
        <v>0.16666666666666666</v>
      </c>
      <c r="J42" s="143">
        <f t="shared" si="3"/>
        <v>0.99999999999999989</v>
      </c>
    </row>
    <row r="43" spans="1:10" x14ac:dyDescent="0.2">
      <c r="A43" s="150" t="s">
        <v>87</v>
      </c>
      <c r="B43" s="151">
        <v>0</v>
      </c>
      <c r="C43" s="141">
        <v>15</v>
      </c>
      <c r="D43" s="152">
        <f t="shared" si="1"/>
        <v>0.16666666666666666</v>
      </c>
      <c r="E43" s="152">
        <f t="shared" si="2"/>
        <v>0.16666666666666666</v>
      </c>
      <c r="F43" s="152">
        <f t="shared" si="2"/>
        <v>0.16666666666666666</v>
      </c>
      <c r="G43" s="152">
        <f t="shared" si="2"/>
        <v>0.16666666666666666</v>
      </c>
      <c r="H43" s="152">
        <f t="shared" si="2"/>
        <v>0.16666666666666666</v>
      </c>
      <c r="I43" s="152">
        <f t="shared" si="2"/>
        <v>0.16666666666666666</v>
      </c>
      <c r="J43" s="143">
        <f t="shared" si="3"/>
        <v>0.99999999999999989</v>
      </c>
    </row>
    <row r="44" spans="1:10" x14ac:dyDescent="0.2">
      <c r="A44" s="150" t="s">
        <v>87</v>
      </c>
      <c r="B44" s="151">
        <v>0</v>
      </c>
      <c r="C44" s="141">
        <v>16</v>
      </c>
      <c r="D44" s="152">
        <f t="shared" si="1"/>
        <v>0.16666666666666666</v>
      </c>
      <c r="E44" s="152">
        <f t="shared" si="2"/>
        <v>0.16666666666666666</v>
      </c>
      <c r="F44" s="152">
        <f t="shared" si="2"/>
        <v>0.16666666666666666</v>
      </c>
      <c r="G44" s="152">
        <f t="shared" si="2"/>
        <v>0.16666666666666666</v>
      </c>
      <c r="H44" s="152">
        <f t="shared" si="2"/>
        <v>0.16666666666666666</v>
      </c>
      <c r="I44" s="152">
        <f t="shared" si="2"/>
        <v>0.16666666666666666</v>
      </c>
      <c r="J44" s="143">
        <f t="shared" si="3"/>
        <v>0.99999999999999989</v>
      </c>
    </row>
    <row r="45" spans="1:10" x14ac:dyDescent="0.2">
      <c r="A45" s="150" t="s">
        <v>87</v>
      </c>
      <c r="B45" s="151">
        <v>0</v>
      </c>
      <c r="C45" s="141">
        <v>17</v>
      </c>
      <c r="D45" s="152">
        <f t="shared" si="1"/>
        <v>0.16666666666666666</v>
      </c>
      <c r="E45" s="152">
        <f t="shared" ref="E45:I53" si="4">1/6</f>
        <v>0.16666666666666666</v>
      </c>
      <c r="F45" s="152">
        <f t="shared" si="4"/>
        <v>0.16666666666666666</v>
      </c>
      <c r="G45" s="152">
        <f t="shared" si="4"/>
        <v>0.16666666666666666</v>
      </c>
      <c r="H45" s="152">
        <f t="shared" si="4"/>
        <v>0.16666666666666666</v>
      </c>
      <c r="I45" s="152">
        <f t="shared" si="4"/>
        <v>0.16666666666666666</v>
      </c>
      <c r="J45" s="143">
        <f t="shared" si="3"/>
        <v>0.99999999999999989</v>
      </c>
    </row>
    <row r="46" spans="1:10" x14ac:dyDescent="0.2">
      <c r="A46" s="150" t="s">
        <v>87</v>
      </c>
      <c r="B46" s="151">
        <v>0</v>
      </c>
      <c r="C46" s="141">
        <v>18</v>
      </c>
      <c r="D46" s="152">
        <f t="shared" si="1"/>
        <v>0.16666666666666666</v>
      </c>
      <c r="E46" s="152">
        <f t="shared" si="4"/>
        <v>0.16666666666666666</v>
      </c>
      <c r="F46" s="152">
        <f t="shared" si="4"/>
        <v>0.16666666666666666</v>
      </c>
      <c r="G46" s="152">
        <f t="shared" si="4"/>
        <v>0.16666666666666666</v>
      </c>
      <c r="H46" s="152">
        <f t="shared" si="4"/>
        <v>0.16666666666666666</v>
      </c>
      <c r="I46" s="152">
        <f t="shared" si="4"/>
        <v>0.16666666666666666</v>
      </c>
      <c r="J46" s="143">
        <f t="shared" si="3"/>
        <v>0.99999999999999989</v>
      </c>
    </row>
    <row r="47" spans="1:10" x14ac:dyDescent="0.2">
      <c r="A47" s="150" t="s">
        <v>87</v>
      </c>
      <c r="B47" s="151">
        <v>0</v>
      </c>
      <c r="C47" s="141">
        <v>19</v>
      </c>
      <c r="D47" s="152">
        <f t="shared" si="1"/>
        <v>0.16666666666666666</v>
      </c>
      <c r="E47" s="152">
        <f t="shared" si="4"/>
        <v>0.16666666666666666</v>
      </c>
      <c r="F47" s="152">
        <f t="shared" si="4"/>
        <v>0.16666666666666666</v>
      </c>
      <c r="G47" s="152">
        <f t="shared" si="4"/>
        <v>0.16666666666666666</v>
      </c>
      <c r="H47" s="152">
        <f t="shared" si="4"/>
        <v>0.16666666666666666</v>
      </c>
      <c r="I47" s="152">
        <f t="shared" si="4"/>
        <v>0.16666666666666666</v>
      </c>
      <c r="J47" s="143">
        <f t="shared" si="3"/>
        <v>0.99999999999999989</v>
      </c>
    </row>
    <row r="48" spans="1:10" x14ac:dyDescent="0.2">
      <c r="A48" s="150" t="s">
        <v>87</v>
      </c>
      <c r="B48" s="151">
        <v>0</v>
      </c>
      <c r="C48" s="141">
        <v>20</v>
      </c>
      <c r="D48" s="152">
        <f t="shared" si="1"/>
        <v>0.16666666666666666</v>
      </c>
      <c r="E48" s="152">
        <f t="shared" si="4"/>
        <v>0.16666666666666666</v>
      </c>
      <c r="F48" s="152">
        <f t="shared" si="4"/>
        <v>0.16666666666666666</v>
      </c>
      <c r="G48" s="152">
        <f t="shared" si="4"/>
        <v>0.16666666666666666</v>
      </c>
      <c r="H48" s="152">
        <f t="shared" si="4"/>
        <v>0.16666666666666666</v>
      </c>
      <c r="I48" s="152">
        <f t="shared" si="4"/>
        <v>0.16666666666666666</v>
      </c>
      <c r="J48" s="143">
        <f t="shared" si="3"/>
        <v>0.99999999999999989</v>
      </c>
    </row>
    <row r="49" spans="1:10" x14ac:dyDescent="0.2">
      <c r="A49" s="150" t="s">
        <v>87</v>
      </c>
      <c r="B49" s="151">
        <v>0</v>
      </c>
      <c r="C49" s="141">
        <v>21</v>
      </c>
      <c r="D49" s="152">
        <f t="shared" si="1"/>
        <v>0.16666666666666666</v>
      </c>
      <c r="E49" s="152">
        <f t="shared" si="4"/>
        <v>0.16666666666666666</v>
      </c>
      <c r="F49" s="152">
        <f t="shared" si="4"/>
        <v>0.16666666666666666</v>
      </c>
      <c r="G49" s="152">
        <f t="shared" si="4"/>
        <v>0.16666666666666666</v>
      </c>
      <c r="H49" s="152">
        <f t="shared" si="4"/>
        <v>0.16666666666666666</v>
      </c>
      <c r="I49" s="152">
        <f t="shared" si="4"/>
        <v>0.16666666666666666</v>
      </c>
      <c r="J49" s="143">
        <f t="shared" si="3"/>
        <v>0.99999999999999989</v>
      </c>
    </row>
    <row r="50" spans="1:10" x14ac:dyDescent="0.2">
      <c r="A50" s="150" t="s">
        <v>87</v>
      </c>
      <c r="B50" s="151">
        <v>0</v>
      </c>
      <c r="C50" s="141">
        <v>22</v>
      </c>
      <c r="D50" s="152">
        <f t="shared" si="1"/>
        <v>0.16666666666666666</v>
      </c>
      <c r="E50" s="152">
        <f t="shared" si="4"/>
        <v>0.16666666666666666</v>
      </c>
      <c r="F50" s="152">
        <f t="shared" si="4"/>
        <v>0.16666666666666666</v>
      </c>
      <c r="G50" s="152">
        <f t="shared" si="4"/>
        <v>0.16666666666666666</v>
      </c>
      <c r="H50" s="152">
        <f t="shared" si="4"/>
        <v>0.16666666666666666</v>
      </c>
      <c r="I50" s="152">
        <f t="shared" si="4"/>
        <v>0.16666666666666666</v>
      </c>
      <c r="J50" s="143">
        <f t="shared" si="3"/>
        <v>0.99999999999999989</v>
      </c>
    </row>
    <row r="51" spans="1:10" x14ac:dyDescent="0.2">
      <c r="A51" s="150" t="s">
        <v>87</v>
      </c>
      <c r="B51" s="151">
        <v>0</v>
      </c>
      <c r="C51" s="141">
        <v>23</v>
      </c>
      <c r="D51" s="152">
        <f t="shared" si="1"/>
        <v>0.16666666666666666</v>
      </c>
      <c r="E51" s="152">
        <f t="shared" si="4"/>
        <v>0.16666666666666666</v>
      </c>
      <c r="F51" s="152">
        <f t="shared" si="4"/>
        <v>0.16666666666666666</v>
      </c>
      <c r="G51" s="152">
        <f t="shared" si="4"/>
        <v>0.16666666666666666</v>
      </c>
      <c r="H51" s="152">
        <f t="shared" si="4"/>
        <v>0.16666666666666666</v>
      </c>
      <c r="I51" s="152">
        <f t="shared" si="4"/>
        <v>0.16666666666666666</v>
      </c>
      <c r="J51" s="143">
        <f t="shared" si="3"/>
        <v>0.99999999999999989</v>
      </c>
    </row>
    <row r="52" spans="1:10" x14ac:dyDescent="0.2">
      <c r="A52" s="150" t="s">
        <v>87</v>
      </c>
      <c r="B52" s="151">
        <v>0</v>
      </c>
      <c r="C52" s="141">
        <v>24</v>
      </c>
      <c r="D52" s="152">
        <f t="shared" si="1"/>
        <v>0.16666666666666666</v>
      </c>
      <c r="E52" s="152">
        <f t="shared" si="4"/>
        <v>0.16666666666666666</v>
      </c>
      <c r="F52" s="152">
        <f t="shared" si="4"/>
        <v>0.16666666666666666</v>
      </c>
      <c r="G52" s="152">
        <f t="shared" si="4"/>
        <v>0.16666666666666666</v>
      </c>
      <c r="H52" s="152">
        <f t="shared" si="4"/>
        <v>0.16666666666666666</v>
      </c>
      <c r="I52" s="152">
        <f t="shared" si="4"/>
        <v>0.16666666666666666</v>
      </c>
      <c r="J52" s="143">
        <f t="shared" si="3"/>
        <v>0.99999999999999989</v>
      </c>
    </row>
    <row r="53" spans="1:10" x14ac:dyDescent="0.2">
      <c r="A53" s="150" t="s">
        <v>87</v>
      </c>
      <c r="B53" s="151">
        <v>0</v>
      </c>
      <c r="C53" s="141">
        <v>25</v>
      </c>
      <c r="D53" s="152">
        <f t="shared" si="1"/>
        <v>0.16666666666666666</v>
      </c>
      <c r="E53" s="152">
        <f t="shared" si="4"/>
        <v>0.16666666666666666</v>
      </c>
      <c r="F53" s="152">
        <f t="shared" si="4"/>
        <v>0.16666666666666666</v>
      </c>
      <c r="G53" s="152">
        <f t="shared" si="4"/>
        <v>0.16666666666666666</v>
      </c>
      <c r="H53" s="152">
        <f t="shared" si="4"/>
        <v>0.16666666666666666</v>
      </c>
      <c r="I53" s="152">
        <f t="shared" si="4"/>
        <v>0.16666666666666666</v>
      </c>
      <c r="J53" s="143">
        <f t="shared" si="3"/>
        <v>0.99999999999999989</v>
      </c>
    </row>
    <row r="54" spans="1:10" x14ac:dyDescent="0.2">
      <c r="A54" s="149" t="s">
        <v>88</v>
      </c>
      <c r="B54" s="151">
        <v>1</v>
      </c>
      <c r="C54" s="141">
        <v>1</v>
      </c>
      <c r="D54" s="152">
        <v>0.9</v>
      </c>
      <c r="E54" s="152">
        <v>0.02</v>
      </c>
      <c r="F54" s="152">
        <v>0.02</v>
      </c>
      <c r="G54" s="152">
        <v>0.02</v>
      </c>
      <c r="H54" s="152">
        <v>0.02</v>
      </c>
      <c r="I54" s="152">
        <v>0.02</v>
      </c>
      <c r="J54" s="143">
        <f t="shared" ref="J54:J78" si="5">SUM(D54:I54)</f>
        <v>1</v>
      </c>
    </row>
    <row r="55" spans="1:10" x14ac:dyDescent="0.2">
      <c r="A55" s="149" t="s">
        <v>88</v>
      </c>
      <c r="B55" s="151">
        <v>1</v>
      </c>
      <c r="C55" s="141">
        <v>2</v>
      </c>
      <c r="D55" s="152">
        <v>0.9</v>
      </c>
      <c r="E55" s="152">
        <v>0.02</v>
      </c>
      <c r="F55" s="152">
        <v>0.02</v>
      </c>
      <c r="G55" s="152">
        <v>0.02</v>
      </c>
      <c r="H55" s="152">
        <v>0.02</v>
      </c>
      <c r="I55" s="152">
        <v>0.02</v>
      </c>
      <c r="J55" s="143">
        <f t="shared" si="5"/>
        <v>1</v>
      </c>
    </row>
    <row r="56" spans="1:10" x14ac:dyDescent="0.2">
      <c r="A56" s="149" t="s">
        <v>88</v>
      </c>
      <c r="B56" s="151">
        <v>1</v>
      </c>
      <c r="C56" s="141">
        <v>3</v>
      </c>
      <c r="D56" s="152">
        <v>0.9</v>
      </c>
      <c r="E56" s="152">
        <v>0.02</v>
      </c>
      <c r="F56" s="152">
        <v>0.02</v>
      </c>
      <c r="G56" s="152">
        <v>0.02</v>
      </c>
      <c r="H56" s="152">
        <v>0.02</v>
      </c>
      <c r="I56" s="152">
        <v>0.02</v>
      </c>
      <c r="J56" s="143">
        <f t="shared" si="5"/>
        <v>1</v>
      </c>
    </row>
    <row r="57" spans="1:10" x14ac:dyDescent="0.2">
      <c r="A57" s="149" t="s">
        <v>88</v>
      </c>
      <c r="B57" s="151">
        <v>1</v>
      </c>
      <c r="C57" s="141">
        <v>4</v>
      </c>
      <c r="D57" s="152">
        <v>0.9</v>
      </c>
      <c r="E57" s="152">
        <v>0.02</v>
      </c>
      <c r="F57" s="152">
        <v>0.02</v>
      </c>
      <c r="G57" s="152">
        <v>0.02</v>
      </c>
      <c r="H57" s="152">
        <v>0.02</v>
      </c>
      <c r="I57" s="152">
        <v>0.02</v>
      </c>
      <c r="J57" s="143">
        <f t="shared" si="5"/>
        <v>1</v>
      </c>
    </row>
    <row r="58" spans="1:10" x14ac:dyDescent="0.2">
      <c r="A58" s="149" t="s">
        <v>88</v>
      </c>
      <c r="B58" s="151">
        <v>1</v>
      </c>
      <c r="C58" s="141">
        <v>5</v>
      </c>
      <c r="D58" s="152">
        <v>0.9</v>
      </c>
      <c r="E58" s="152">
        <v>0.02</v>
      </c>
      <c r="F58" s="152">
        <v>0.02</v>
      </c>
      <c r="G58" s="152">
        <v>0.02</v>
      </c>
      <c r="H58" s="152">
        <v>0.02</v>
      </c>
      <c r="I58" s="152">
        <v>0.02</v>
      </c>
      <c r="J58" s="143">
        <f t="shared" si="5"/>
        <v>1</v>
      </c>
    </row>
    <row r="59" spans="1:10" x14ac:dyDescent="0.2">
      <c r="A59" s="149" t="s">
        <v>88</v>
      </c>
      <c r="B59" s="151">
        <v>1</v>
      </c>
      <c r="C59" s="141">
        <v>6</v>
      </c>
      <c r="D59" s="152">
        <v>0.9</v>
      </c>
      <c r="E59" s="152">
        <v>0.02</v>
      </c>
      <c r="F59" s="152">
        <v>0.02</v>
      </c>
      <c r="G59" s="152">
        <v>0.02</v>
      </c>
      <c r="H59" s="152">
        <v>0.02</v>
      </c>
      <c r="I59" s="152">
        <v>0.02</v>
      </c>
      <c r="J59" s="143">
        <f t="shared" si="5"/>
        <v>1</v>
      </c>
    </row>
    <row r="60" spans="1:10" x14ac:dyDescent="0.2">
      <c r="A60" s="149" t="s">
        <v>88</v>
      </c>
      <c r="B60" s="151">
        <v>1</v>
      </c>
      <c r="C60" s="141">
        <v>7</v>
      </c>
      <c r="D60" s="152">
        <v>0.9</v>
      </c>
      <c r="E60" s="152">
        <v>0.02</v>
      </c>
      <c r="F60" s="152">
        <v>0.02</v>
      </c>
      <c r="G60" s="152">
        <v>0.02</v>
      </c>
      <c r="H60" s="152">
        <v>0.02</v>
      </c>
      <c r="I60" s="152">
        <v>0.02</v>
      </c>
      <c r="J60" s="143">
        <f t="shared" si="5"/>
        <v>1</v>
      </c>
    </row>
    <row r="61" spans="1:10" x14ac:dyDescent="0.2">
      <c r="A61" s="149" t="s">
        <v>88</v>
      </c>
      <c r="B61" s="151">
        <v>1</v>
      </c>
      <c r="C61" s="141">
        <v>8</v>
      </c>
      <c r="D61" s="152">
        <v>0.9</v>
      </c>
      <c r="E61" s="152">
        <v>0.02</v>
      </c>
      <c r="F61" s="152">
        <v>0.02</v>
      </c>
      <c r="G61" s="152">
        <v>0.02</v>
      </c>
      <c r="H61" s="152">
        <v>0.02</v>
      </c>
      <c r="I61" s="152">
        <v>0.02</v>
      </c>
      <c r="J61" s="143">
        <f t="shared" si="5"/>
        <v>1</v>
      </c>
    </row>
    <row r="62" spans="1:10" x14ac:dyDescent="0.2">
      <c r="A62" s="149" t="s">
        <v>88</v>
      </c>
      <c r="B62" s="151">
        <v>1</v>
      </c>
      <c r="C62" s="141">
        <v>9</v>
      </c>
      <c r="D62" s="152">
        <v>0.9</v>
      </c>
      <c r="E62" s="152">
        <v>0.02</v>
      </c>
      <c r="F62" s="152">
        <v>0.02</v>
      </c>
      <c r="G62" s="152">
        <v>0.02</v>
      </c>
      <c r="H62" s="152">
        <v>0.02</v>
      </c>
      <c r="I62" s="152">
        <v>0.02</v>
      </c>
      <c r="J62" s="143">
        <f t="shared" si="5"/>
        <v>1</v>
      </c>
    </row>
    <row r="63" spans="1:10" x14ac:dyDescent="0.2">
      <c r="A63" s="149" t="s">
        <v>88</v>
      </c>
      <c r="B63" s="151">
        <v>1</v>
      </c>
      <c r="C63" s="141">
        <v>10</v>
      </c>
      <c r="D63" s="152">
        <v>0.9</v>
      </c>
      <c r="E63" s="152">
        <v>0.02</v>
      </c>
      <c r="F63" s="152">
        <v>0.02</v>
      </c>
      <c r="G63" s="152">
        <v>0.02</v>
      </c>
      <c r="H63" s="152">
        <v>0.02</v>
      </c>
      <c r="I63" s="152">
        <v>0.02</v>
      </c>
      <c r="J63" s="143">
        <f t="shared" si="5"/>
        <v>1</v>
      </c>
    </row>
    <row r="64" spans="1:10" x14ac:dyDescent="0.2">
      <c r="A64" s="149" t="s">
        <v>88</v>
      </c>
      <c r="B64" s="151">
        <v>1</v>
      </c>
      <c r="C64" s="141">
        <v>11</v>
      </c>
      <c r="D64" s="152">
        <v>0.9</v>
      </c>
      <c r="E64" s="152">
        <v>0.02</v>
      </c>
      <c r="F64" s="152">
        <v>0.02</v>
      </c>
      <c r="G64" s="152">
        <v>0.02</v>
      </c>
      <c r="H64" s="152">
        <v>0.02</v>
      </c>
      <c r="I64" s="152">
        <v>0.02</v>
      </c>
      <c r="J64" s="143">
        <f t="shared" si="5"/>
        <v>1</v>
      </c>
    </row>
    <row r="65" spans="1:10" x14ac:dyDescent="0.2">
      <c r="A65" s="149" t="s">
        <v>88</v>
      </c>
      <c r="B65" s="151">
        <v>1</v>
      </c>
      <c r="C65" s="141">
        <v>12</v>
      </c>
      <c r="D65" s="152">
        <v>0.9</v>
      </c>
      <c r="E65" s="152">
        <v>0.02</v>
      </c>
      <c r="F65" s="152">
        <v>0.02</v>
      </c>
      <c r="G65" s="152">
        <v>0.02</v>
      </c>
      <c r="H65" s="152">
        <v>0.02</v>
      </c>
      <c r="I65" s="152">
        <v>0.02</v>
      </c>
      <c r="J65" s="143">
        <f t="shared" si="5"/>
        <v>1</v>
      </c>
    </row>
    <row r="66" spans="1:10" x14ac:dyDescent="0.2">
      <c r="A66" s="149" t="s">
        <v>88</v>
      </c>
      <c r="B66" s="151">
        <v>1</v>
      </c>
      <c r="C66" s="141">
        <v>13</v>
      </c>
      <c r="D66" s="152">
        <v>0.9</v>
      </c>
      <c r="E66" s="152">
        <v>0.02</v>
      </c>
      <c r="F66" s="152">
        <v>0.02</v>
      </c>
      <c r="G66" s="152">
        <v>0.02</v>
      </c>
      <c r="H66" s="152">
        <v>0.02</v>
      </c>
      <c r="I66" s="152">
        <v>0.02</v>
      </c>
      <c r="J66" s="143">
        <f t="shared" si="5"/>
        <v>1</v>
      </c>
    </row>
    <row r="67" spans="1:10" x14ac:dyDescent="0.2">
      <c r="A67" s="149" t="s">
        <v>88</v>
      </c>
      <c r="B67" s="151">
        <v>1</v>
      </c>
      <c r="C67" s="141">
        <v>14</v>
      </c>
      <c r="D67" s="152">
        <v>0.9</v>
      </c>
      <c r="E67" s="152">
        <v>0.02</v>
      </c>
      <c r="F67" s="152">
        <v>0.02</v>
      </c>
      <c r="G67" s="152">
        <v>0.02</v>
      </c>
      <c r="H67" s="152">
        <v>0.02</v>
      </c>
      <c r="I67" s="152">
        <v>0.02</v>
      </c>
      <c r="J67" s="143">
        <f t="shared" si="5"/>
        <v>1</v>
      </c>
    </row>
    <row r="68" spans="1:10" x14ac:dyDescent="0.2">
      <c r="A68" s="149" t="s">
        <v>88</v>
      </c>
      <c r="B68" s="151">
        <v>1</v>
      </c>
      <c r="C68" s="141">
        <v>15</v>
      </c>
      <c r="D68" s="152">
        <v>0.9</v>
      </c>
      <c r="E68" s="152">
        <v>0.02</v>
      </c>
      <c r="F68" s="152">
        <v>0.02</v>
      </c>
      <c r="G68" s="152">
        <v>0.02</v>
      </c>
      <c r="H68" s="152">
        <v>0.02</v>
      </c>
      <c r="I68" s="152">
        <v>0.02</v>
      </c>
      <c r="J68" s="143">
        <f t="shared" si="5"/>
        <v>1</v>
      </c>
    </row>
    <row r="69" spans="1:10" x14ac:dyDescent="0.2">
      <c r="A69" s="149" t="s">
        <v>88</v>
      </c>
      <c r="B69" s="151">
        <v>1</v>
      </c>
      <c r="C69" s="141">
        <v>16</v>
      </c>
      <c r="D69" s="152">
        <v>0.9</v>
      </c>
      <c r="E69" s="152">
        <v>0.02</v>
      </c>
      <c r="F69" s="152">
        <v>0.02</v>
      </c>
      <c r="G69" s="152">
        <v>0.02</v>
      </c>
      <c r="H69" s="152">
        <v>0.02</v>
      </c>
      <c r="I69" s="152">
        <v>0.02</v>
      </c>
      <c r="J69" s="143">
        <f t="shared" si="5"/>
        <v>1</v>
      </c>
    </row>
    <row r="70" spans="1:10" x14ac:dyDescent="0.2">
      <c r="A70" s="149" t="s">
        <v>88</v>
      </c>
      <c r="B70" s="151">
        <v>1</v>
      </c>
      <c r="C70" s="141">
        <v>17</v>
      </c>
      <c r="D70" s="152">
        <v>0.9</v>
      </c>
      <c r="E70" s="152">
        <v>0.02</v>
      </c>
      <c r="F70" s="152">
        <v>0.02</v>
      </c>
      <c r="G70" s="152">
        <v>0.02</v>
      </c>
      <c r="H70" s="152">
        <v>0.02</v>
      </c>
      <c r="I70" s="152">
        <v>0.02</v>
      </c>
      <c r="J70" s="143">
        <f t="shared" si="5"/>
        <v>1</v>
      </c>
    </row>
    <row r="71" spans="1:10" x14ac:dyDescent="0.2">
      <c r="A71" s="149" t="s">
        <v>88</v>
      </c>
      <c r="B71" s="151">
        <v>1</v>
      </c>
      <c r="C71" s="141">
        <v>18</v>
      </c>
      <c r="D71" s="152">
        <v>0.9</v>
      </c>
      <c r="E71" s="152">
        <v>0.02</v>
      </c>
      <c r="F71" s="152">
        <v>0.02</v>
      </c>
      <c r="G71" s="152">
        <v>0.02</v>
      </c>
      <c r="H71" s="152">
        <v>0.02</v>
      </c>
      <c r="I71" s="152">
        <v>0.02</v>
      </c>
      <c r="J71" s="143">
        <f t="shared" si="5"/>
        <v>1</v>
      </c>
    </row>
    <row r="72" spans="1:10" x14ac:dyDescent="0.2">
      <c r="A72" s="149" t="s">
        <v>88</v>
      </c>
      <c r="B72" s="151">
        <v>1</v>
      </c>
      <c r="C72" s="141">
        <v>19</v>
      </c>
      <c r="D72" s="152">
        <v>0.9</v>
      </c>
      <c r="E72" s="152">
        <v>0.02</v>
      </c>
      <c r="F72" s="152">
        <v>0.02</v>
      </c>
      <c r="G72" s="152">
        <v>0.02</v>
      </c>
      <c r="H72" s="152">
        <v>0.02</v>
      </c>
      <c r="I72" s="152">
        <v>0.02</v>
      </c>
      <c r="J72" s="143">
        <f t="shared" si="5"/>
        <v>1</v>
      </c>
    </row>
    <row r="73" spans="1:10" x14ac:dyDescent="0.2">
      <c r="A73" s="149" t="s">
        <v>88</v>
      </c>
      <c r="B73" s="151">
        <v>1</v>
      </c>
      <c r="C73" s="141">
        <v>20</v>
      </c>
      <c r="D73" s="152">
        <v>0.9</v>
      </c>
      <c r="E73" s="152">
        <v>0.02</v>
      </c>
      <c r="F73" s="152">
        <v>0.02</v>
      </c>
      <c r="G73" s="152">
        <v>0.02</v>
      </c>
      <c r="H73" s="152">
        <v>0.02</v>
      </c>
      <c r="I73" s="152">
        <v>0.02</v>
      </c>
      <c r="J73" s="143">
        <f t="shared" si="5"/>
        <v>1</v>
      </c>
    </row>
    <row r="74" spans="1:10" x14ac:dyDescent="0.2">
      <c r="A74" s="149" t="s">
        <v>88</v>
      </c>
      <c r="B74" s="151">
        <v>1</v>
      </c>
      <c r="C74" s="141">
        <v>21</v>
      </c>
      <c r="D74" s="152">
        <v>0.9</v>
      </c>
      <c r="E74" s="152">
        <v>0.02</v>
      </c>
      <c r="F74" s="152">
        <v>0.02</v>
      </c>
      <c r="G74" s="152">
        <v>0.02</v>
      </c>
      <c r="H74" s="152">
        <v>0.02</v>
      </c>
      <c r="I74" s="152">
        <v>0.02</v>
      </c>
      <c r="J74" s="143">
        <f t="shared" si="5"/>
        <v>1</v>
      </c>
    </row>
    <row r="75" spans="1:10" x14ac:dyDescent="0.2">
      <c r="A75" s="149" t="s">
        <v>88</v>
      </c>
      <c r="B75" s="151">
        <v>1</v>
      </c>
      <c r="C75" s="141">
        <v>22</v>
      </c>
      <c r="D75" s="152">
        <v>0.9</v>
      </c>
      <c r="E75" s="152">
        <v>0.02</v>
      </c>
      <c r="F75" s="152">
        <v>0.02</v>
      </c>
      <c r="G75" s="152">
        <v>0.02</v>
      </c>
      <c r="H75" s="152">
        <v>0.02</v>
      </c>
      <c r="I75" s="152">
        <v>0.02</v>
      </c>
      <c r="J75" s="143">
        <f t="shared" si="5"/>
        <v>1</v>
      </c>
    </row>
    <row r="76" spans="1:10" x14ac:dyDescent="0.2">
      <c r="A76" s="149" t="s">
        <v>88</v>
      </c>
      <c r="B76" s="151">
        <v>1</v>
      </c>
      <c r="C76" s="141">
        <v>23</v>
      </c>
      <c r="D76" s="152">
        <v>0.9</v>
      </c>
      <c r="E76" s="152">
        <v>0.02</v>
      </c>
      <c r="F76" s="152">
        <v>0.02</v>
      </c>
      <c r="G76" s="152">
        <v>0.02</v>
      </c>
      <c r="H76" s="152">
        <v>0.02</v>
      </c>
      <c r="I76" s="152">
        <v>0.02</v>
      </c>
      <c r="J76" s="143">
        <f t="shared" si="5"/>
        <v>1</v>
      </c>
    </row>
    <row r="77" spans="1:10" x14ac:dyDescent="0.2">
      <c r="A77" s="149" t="s">
        <v>88</v>
      </c>
      <c r="B77" s="151">
        <v>1</v>
      </c>
      <c r="C77" s="141">
        <v>24</v>
      </c>
      <c r="D77" s="152">
        <v>0.9</v>
      </c>
      <c r="E77" s="152">
        <v>0.02</v>
      </c>
      <c r="F77" s="152">
        <v>0.02</v>
      </c>
      <c r="G77" s="152">
        <v>0.02</v>
      </c>
      <c r="H77" s="152">
        <v>0.02</v>
      </c>
      <c r="I77" s="152">
        <v>0.02</v>
      </c>
      <c r="J77" s="143">
        <f t="shared" si="5"/>
        <v>1</v>
      </c>
    </row>
    <row r="78" spans="1:10" x14ac:dyDescent="0.2">
      <c r="A78" s="149" t="s">
        <v>88</v>
      </c>
      <c r="B78" s="151">
        <v>1</v>
      </c>
      <c r="C78" s="141">
        <v>25</v>
      </c>
      <c r="D78" s="152">
        <v>0.9</v>
      </c>
      <c r="E78" s="152">
        <v>0.02</v>
      </c>
      <c r="F78" s="152">
        <v>0.02</v>
      </c>
      <c r="G78" s="152">
        <v>0.02</v>
      </c>
      <c r="H78" s="152">
        <v>0.02</v>
      </c>
      <c r="I78" s="152">
        <v>0.02</v>
      </c>
      <c r="J78" s="143">
        <f t="shared" si="5"/>
        <v>1</v>
      </c>
    </row>
    <row r="79" spans="1:10" x14ac:dyDescent="0.2">
      <c r="A79" s="149" t="s">
        <v>89</v>
      </c>
      <c r="B79" s="151">
        <v>2</v>
      </c>
      <c r="C79" s="141">
        <v>1</v>
      </c>
      <c r="D79" s="152">
        <v>0.02</v>
      </c>
      <c r="E79" s="152">
        <v>0.02</v>
      </c>
      <c r="F79" s="152">
        <v>0.02</v>
      </c>
      <c r="G79" s="152">
        <v>0.9</v>
      </c>
      <c r="H79" s="152">
        <v>0.02</v>
      </c>
      <c r="I79" s="152">
        <v>0.02</v>
      </c>
      <c r="J79" s="143">
        <f t="shared" ref="J79:J103" si="6">SUM(D79:I79)</f>
        <v>1</v>
      </c>
    </row>
    <row r="80" spans="1:10" x14ac:dyDescent="0.2">
      <c r="A80" s="149" t="s">
        <v>89</v>
      </c>
      <c r="B80" s="151">
        <v>2</v>
      </c>
      <c r="C80" s="141">
        <v>2</v>
      </c>
      <c r="D80" s="152">
        <v>0.02</v>
      </c>
      <c r="E80" s="152">
        <v>0.02</v>
      </c>
      <c r="F80" s="152">
        <v>0.02</v>
      </c>
      <c r="G80" s="152">
        <v>0.9</v>
      </c>
      <c r="H80" s="152">
        <v>0.02</v>
      </c>
      <c r="I80" s="152">
        <v>0.02</v>
      </c>
      <c r="J80" s="143">
        <f t="shared" si="6"/>
        <v>1</v>
      </c>
    </row>
    <row r="81" spans="1:10" x14ac:dyDescent="0.2">
      <c r="A81" s="149" t="s">
        <v>89</v>
      </c>
      <c r="B81" s="151">
        <v>2</v>
      </c>
      <c r="C81" s="141">
        <v>3</v>
      </c>
      <c r="D81" s="152">
        <v>0.02</v>
      </c>
      <c r="E81" s="152">
        <v>0.02</v>
      </c>
      <c r="F81" s="152">
        <v>0.02</v>
      </c>
      <c r="G81" s="152">
        <v>0.9</v>
      </c>
      <c r="H81" s="152">
        <v>0.02</v>
      </c>
      <c r="I81" s="152">
        <v>0.02</v>
      </c>
      <c r="J81" s="143">
        <f t="shared" si="6"/>
        <v>1</v>
      </c>
    </row>
    <row r="82" spans="1:10" x14ac:dyDescent="0.2">
      <c r="A82" s="149" t="s">
        <v>89</v>
      </c>
      <c r="B82" s="151">
        <v>2</v>
      </c>
      <c r="C82" s="141">
        <v>4</v>
      </c>
      <c r="D82" s="152">
        <v>0.02</v>
      </c>
      <c r="E82" s="152">
        <v>0.02</v>
      </c>
      <c r="F82" s="152">
        <v>0.02</v>
      </c>
      <c r="G82" s="152">
        <v>0.9</v>
      </c>
      <c r="H82" s="152">
        <v>0.02</v>
      </c>
      <c r="I82" s="152">
        <v>0.02</v>
      </c>
      <c r="J82" s="143">
        <f t="shared" si="6"/>
        <v>1</v>
      </c>
    </row>
    <row r="83" spans="1:10" x14ac:dyDescent="0.2">
      <c r="A83" s="149" t="s">
        <v>89</v>
      </c>
      <c r="B83" s="151">
        <v>2</v>
      </c>
      <c r="C83" s="141">
        <v>5</v>
      </c>
      <c r="D83" s="152">
        <v>0.02</v>
      </c>
      <c r="E83" s="152">
        <v>0.02</v>
      </c>
      <c r="F83" s="152">
        <v>0.02</v>
      </c>
      <c r="G83" s="152">
        <v>0.9</v>
      </c>
      <c r="H83" s="152">
        <v>0.02</v>
      </c>
      <c r="I83" s="152">
        <v>0.02</v>
      </c>
      <c r="J83" s="143">
        <f t="shared" si="6"/>
        <v>1</v>
      </c>
    </row>
    <row r="84" spans="1:10" x14ac:dyDescent="0.2">
      <c r="A84" s="149" t="s">
        <v>89</v>
      </c>
      <c r="B84" s="151">
        <v>2</v>
      </c>
      <c r="C84" s="141">
        <v>6</v>
      </c>
      <c r="D84" s="152">
        <v>0.02</v>
      </c>
      <c r="E84" s="152">
        <v>0.02</v>
      </c>
      <c r="F84" s="152">
        <v>0.02</v>
      </c>
      <c r="G84" s="152">
        <v>0.9</v>
      </c>
      <c r="H84" s="152">
        <v>0.02</v>
      </c>
      <c r="I84" s="152">
        <v>0.02</v>
      </c>
      <c r="J84" s="143">
        <f t="shared" si="6"/>
        <v>1</v>
      </c>
    </row>
    <row r="85" spans="1:10" x14ac:dyDescent="0.2">
      <c r="A85" s="149" t="s">
        <v>89</v>
      </c>
      <c r="B85" s="151">
        <v>2</v>
      </c>
      <c r="C85" s="141">
        <v>7</v>
      </c>
      <c r="D85" s="152">
        <v>0.02</v>
      </c>
      <c r="E85" s="152">
        <v>0.02</v>
      </c>
      <c r="F85" s="152">
        <v>0.02</v>
      </c>
      <c r="G85" s="152">
        <v>0.9</v>
      </c>
      <c r="H85" s="152">
        <v>0.02</v>
      </c>
      <c r="I85" s="152">
        <v>0.02</v>
      </c>
      <c r="J85" s="143">
        <f t="shared" si="6"/>
        <v>1</v>
      </c>
    </row>
    <row r="86" spans="1:10" x14ac:dyDescent="0.2">
      <c r="A86" s="149" t="s">
        <v>89</v>
      </c>
      <c r="B86" s="151">
        <v>2</v>
      </c>
      <c r="C86" s="141">
        <v>8</v>
      </c>
      <c r="D86" s="152">
        <v>0.02</v>
      </c>
      <c r="E86" s="152">
        <v>0.02</v>
      </c>
      <c r="F86" s="152">
        <v>0.02</v>
      </c>
      <c r="G86" s="152">
        <v>0.9</v>
      </c>
      <c r="H86" s="152">
        <v>0.02</v>
      </c>
      <c r="I86" s="152">
        <v>0.02</v>
      </c>
      <c r="J86" s="143">
        <f t="shared" si="6"/>
        <v>1</v>
      </c>
    </row>
    <row r="87" spans="1:10" x14ac:dyDescent="0.2">
      <c r="A87" s="149" t="s">
        <v>89</v>
      </c>
      <c r="B87" s="151">
        <v>2</v>
      </c>
      <c r="C87" s="141">
        <v>9</v>
      </c>
      <c r="D87" s="152">
        <v>0.02</v>
      </c>
      <c r="E87" s="152">
        <v>0.02</v>
      </c>
      <c r="F87" s="152">
        <v>0.02</v>
      </c>
      <c r="G87" s="152">
        <v>0.9</v>
      </c>
      <c r="H87" s="152">
        <v>0.02</v>
      </c>
      <c r="I87" s="152">
        <v>0.02</v>
      </c>
      <c r="J87" s="143">
        <f t="shared" si="6"/>
        <v>1</v>
      </c>
    </row>
    <row r="88" spans="1:10" x14ac:dyDescent="0.2">
      <c r="A88" s="149" t="s">
        <v>89</v>
      </c>
      <c r="B88" s="151">
        <v>2</v>
      </c>
      <c r="C88" s="141">
        <v>10</v>
      </c>
      <c r="D88" s="152">
        <v>0.02</v>
      </c>
      <c r="E88" s="152">
        <v>0.02</v>
      </c>
      <c r="F88" s="152">
        <v>0.02</v>
      </c>
      <c r="G88" s="152">
        <v>0.9</v>
      </c>
      <c r="H88" s="152">
        <v>0.02</v>
      </c>
      <c r="I88" s="152">
        <v>0.02</v>
      </c>
      <c r="J88" s="143">
        <f t="shared" si="6"/>
        <v>1</v>
      </c>
    </row>
    <row r="89" spans="1:10" x14ac:dyDescent="0.2">
      <c r="A89" s="149" t="s">
        <v>89</v>
      </c>
      <c r="B89" s="151">
        <v>2</v>
      </c>
      <c r="C89" s="141">
        <v>11</v>
      </c>
      <c r="D89" s="152">
        <v>0.02</v>
      </c>
      <c r="E89" s="152">
        <v>0.02</v>
      </c>
      <c r="F89" s="152">
        <v>0.02</v>
      </c>
      <c r="G89" s="152">
        <v>0.9</v>
      </c>
      <c r="H89" s="152">
        <v>0.02</v>
      </c>
      <c r="I89" s="152">
        <v>0.02</v>
      </c>
      <c r="J89" s="143">
        <f t="shared" si="6"/>
        <v>1</v>
      </c>
    </row>
    <row r="90" spans="1:10" x14ac:dyDescent="0.2">
      <c r="A90" s="149" t="s">
        <v>89</v>
      </c>
      <c r="B90" s="151">
        <v>2</v>
      </c>
      <c r="C90" s="141">
        <v>12</v>
      </c>
      <c r="D90" s="152">
        <v>0.02</v>
      </c>
      <c r="E90" s="152">
        <v>0.02</v>
      </c>
      <c r="F90" s="152">
        <v>0.02</v>
      </c>
      <c r="G90" s="152">
        <v>0.9</v>
      </c>
      <c r="H90" s="152">
        <v>0.02</v>
      </c>
      <c r="I90" s="152">
        <v>0.02</v>
      </c>
      <c r="J90" s="143">
        <f t="shared" si="6"/>
        <v>1</v>
      </c>
    </row>
    <row r="91" spans="1:10" x14ac:dyDescent="0.2">
      <c r="A91" s="149" t="s">
        <v>89</v>
      </c>
      <c r="B91" s="151">
        <v>2</v>
      </c>
      <c r="C91" s="141">
        <v>13</v>
      </c>
      <c r="D91" s="152">
        <v>0.02</v>
      </c>
      <c r="E91" s="152">
        <v>0.02</v>
      </c>
      <c r="F91" s="152">
        <v>0.02</v>
      </c>
      <c r="G91" s="152">
        <v>0.9</v>
      </c>
      <c r="H91" s="152">
        <v>0.02</v>
      </c>
      <c r="I91" s="152">
        <v>0.02</v>
      </c>
      <c r="J91" s="143">
        <f t="shared" si="6"/>
        <v>1</v>
      </c>
    </row>
    <row r="92" spans="1:10" x14ac:dyDescent="0.2">
      <c r="A92" s="149" t="s">
        <v>89</v>
      </c>
      <c r="B92" s="151">
        <v>2</v>
      </c>
      <c r="C92" s="141">
        <v>14</v>
      </c>
      <c r="D92" s="152">
        <v>0.02</v>
      </c>
      <c r="E92" s="152">
        <v>0.02</v>
      </c>
      <c r="F92" s="152">
        <v>0.02</v>
      </c>
      <c r="G92" s="152">
        <v>0.9</v>
      </c>
      <c r="H92" s="152">
        <v>0.02</v>
      </c>
      <c r="I92" s="152">
        <v>0.02</v>
      </c>
      <c r="J92" s="143">
        <f t="shared" si="6"/>
        <v>1</v>
      </c>
    </row>
    <row r="93" spans="1:10" x14ac:dyDescent="0.2">
      <c r="A93" s="149" t="s">
        <v>89</v>
      </c>
      <c r="B93" s="151">
        <v>2</v>
      </c>
      <c r="C93" s="141">
        <v>15</v>
      </c>
      <c r="D93" s="152">
        <v>0.02</v>
      </c>
      <c r="E93" s="152">
        <v>0.02</v>
      </c>
      <c r="F93" s="152">
        <v>0.02</v>
      </c>
      <c r="G93" s="152">
        <v>0.9</v>
      </c>
      <c r="H93" s="152">
        <v>0.02</v>
      </c>
      <c r="I93" s="152">
        <v>0.02</v>
      </c>
      <c r="J93" s="143">
        <f t="shared" si="6"/>
        <v>1</v>
      </c>
    </row>
    <row r="94" spans="1:10" x14ac:dyDescent="0.2">
      <c r="A94" s="149" t="s">
        <v>89</v>
      </c>
      <c r="B94" s="151">
        <v>2</v>
      </c>
      <c r="C94" s="141">
        <v>16</v>
      </c>
      <c r="D94" s="152">
        <v>0.02</v>
      </c>
      <c r="E94" s="152">
        <v>0.02</v>
      </c>
      <c r="F94" s="152">
        <v>0.02</v>
      </c>
      <c r="G94" s="152">
        <v>0.9</v>
      </c>
      <c r="H94" s="152">
        <v>0.02</v>
      </c>
      <c r="I94" s="152">
        <v>0.02</v>
      </c>
      <c r="J94" s="143">
        <f t="shared" si="6"/>
        <v>1</v>
      </c>
    </row>
    <row r="95" spans="1:10" x14ac:dyDescent="0.2">
      <c r="A95" s="149" t="s">
        <v>89</v>
      </c>
      <c r="B95" s="151">
        <v>2</v>
      </c>
      <c r="C95" s="141">
        <v>17</v>
      </c>
      <c r="D95" s="152">
        <v>0.02</v>
      </c>
      <c r="E95" s="152">
        <v>0.02</v>
      </c>
      <c r="F95" s="152">
        <v>0.02</v>
      </c>
      <c r="G95" s="152">
        <v>0.9</v>
      </c>
      <c r="H95" s="152">
        <v>0.02</v>
      </c>
      <c r="I95" s="152">
        <v>0.02</v>
      </c>
      <c r="J95" s="143">
        <f t="shared" si="6"/>
        <v>1</v>
      </c>
    </row>
    <row r="96" spans="1:10" x14ac:dyDescent="0.2">
      <c r="A96" s="149" t="s">
        <v>89</v>
      </c>
      <c r="B96" s="151">
        <v>2</v>
      </c>
      <c r="C96" s="141">
        <v>18</v>
      </c>
      <c r="D96" s="152">
        <v>0.02</v>
      </c>
      <c r="E96" s="152">
        <v>0.02</v>
      </c>
      <c r="F96" s="152">
        <v>0.02</v>
      </c>
      <c r="G96" s="152">
        <v>0.9</v>
      </c>
      <c r="H96" s="152">
        <v>0.02</v>
      </c>
      <c r="I96" s="152">
        <v>0.02</v>
      </c>
      <c r="J96" s="143">
        <f t="shared" si="6"/>
        <v>1</v>
      </c>
    </row>
    <row r="97" spans="1:10" x14ac:dyDescent="0.2">
      <c r="A97" s="149" t="s">
        <v>89</v>
      </c>
      <c r="B97" s="151">
        <v>2</v>
      </c>
      <c r="C97" s="141">
        <v>19</v>
      </c>
      <c r="D97" s="152">
        <v>0.02</v>
      </c>
      <c r="E97" s="152">
        <v>0.02</v>
      </c>
      <c r="F97" s="152">
        <v>0.02</v>
      </c>
      <c r="G97" s="152">
        <v>0.9</v>
      </c>
      <c r="H97" s="152">
        <v>0.02</v>
      </c>
      <c r="I97" s="152">
        <v>0.02</v>
      </c>
      <c r="J97" s="143">
        <f t="shared" si="6"/>
        <v>1</v>
      </c>
    </row>
    <row r="98" spans="1:10" x14ac:dyDescent="0.2">
      <c r="A98" s="149" t="s">
        <v>89</v>
      </c>
      <c r="B98" s="151">
        <v>2</v>
      </c>
      <c r="C98" s="141">
        <v>20</v>
      </c>
      <c r="D98" s="152">
        <v>0.02</v>
      </c>
      <c r="E98" s="152">
        <v>0.02</v>
      </c>
      <c r="F98" s="152">
        <v>0.02</v>
      </c>
      <c r="G98" s="152">
        <v>0.9</v>
      </c>
      <c r="H98" s="152">
        <v>0.02</v>
      </c>
      <c r="I98" s="152">
        <v>0.02</v>
      </c>
      <c r="J98" s="143">
        <f t="shared" si="6"/>
        <v>1</v>
      </c>
    </row>
    <row r="99" spans="1:10" x14ac:dyDescent="0.2">
      <c r="A99" s="149" t="s">
        <v>89</v>
      </c>
      <c r="B99" s="151">
        <v>2</v>
      </c>
      <c r="C99" s="141">
        <v>21</v>
      </c>
      <c r="D99" s="152">
        <v>0.02</v>
      </c>
      <c r="E99" s="152">
        <v>0.02</v>
      </c>
      <c r="F99" s="152">
        <v>0.02</v>
      </c>
      <c r="G99" s="152">
        <v>0.9</v>
      </c>
      <c r="H99" s="152">
        <v>0.02</v>
      </c>
      <c r="I99" s="152">
        <v>0.02</v>
      </c>
      <c r="J99" s="143">
        <f t="shared" si="6"/>
        <v>1</v>
      </c>
    </row>
    <row r="100" spans="1:10" x14ac:dyDescent="0.2">
      <c r="A100" s="149" t="s">
        <v>89</v>
      </c>
      <c r="B100" s="151">
        <v>2</v>
      </c>
      <c r="C100" s="141">
        <v>22</v>
      </c>
      <c r="D100" s="152">
        <v>0.02</v>
      </c>
      <c r="E100" s="152">
        <v>0.02</v>
      </c>
      <c r="F100" s="152">
        <v>0.02</v>
      </c>
      <c r="G100" s="152">
        <v>0.9</v>
      </c>
      <c r="H100" s="152">
        <v>0.02</v>
      </c>
      <c r="I100" s="152">
        <v>0.02</v>
      </c>
      <c r="J100" s="143">
        <f t="shared" si="6"/>
        <v>1</v>
      </c>
    </row>
    <row r="101" spans="1:10" x14ac:dyDescent="0.2">
      <c r="A101" s="149" t="s">
        <v>89</v>
      </c>
      <c r="B101" s="151">
        <v>2</v>
      </c>
      <c r="C101" s="141">
        <v>23</v>
      </c>
      <c r="D101" s="152">
        <v>0.02</v>
      </c>
      <c r="E101" s="152">
        <v>0.02</v>
      </c>
      <c r="F101" s="152">
        <v>0.02</v>
      </c>
      <c r="G101" s="152">
        <v>0.9</v>
      </c>
      <c r="H101" s="152">
        <v>0.02</v>
      </c>
      <c r="I101" s="152">
        <v>0.02</v>
      </c>
      <c r="J101" s="143">
        <f t="shared" si="6"/>
        <v>1</v>
      </c>
    </row>
    <row r="102" spans="1:10" x14ac:dyDescent="0.2">
      <c r="A102" s="149" t="s">
        <v>89</v>
      </c>
      <c r="B102" s="151">
        <v>2</v>
      </c>
      <c r="C102" s="141">
        <v>24</v>
      </c>
      <c r="D102" s="152">
        <v>0.02</v>
      </c>
      <c r="E102" s="152">
        <v>0.02</v>
      </c>
      <c r="F102" s="152">
        <v>0.02</v>
      </c>
      <c r="G102" s="152">
        <v>0.9</v>
      </c>
      <c r="H102" s="152">
        <v>0.02</v>
      </c>
      <c r="I102" s="152">
        <v>0.02</v>
      </c>
      <c r="J102" s="143">
        <f t="shared" si="6"/>
        <v>1</v>
      </c>
    </row>
    <row r="103" spans="1:10" x14ac:dyDescent="0.2">
      <c r="A103" s="149" t="s">
        <v>89</v>
      </c>
      <c r="B103" s="151">
        <v>2</v>
      </c>
      <c r="C103" s="141">
        <v>25</v>
      </c>
      <c r="D103" s="152">
        <v>0.02</v>
      </c>
      <c r="E103" s="152">
        <v>0.02</v>
      </c>
      <c r="F103" s="152">
        <v>0.02</v>
      </c>
      <c r="G103" s="152">
        <v>0.9</v>
      </c>
      <c r="H103" s="152">
        <v>0.02</v>
      </c>
      <c r="I103" s="152">
        <v>0.02</v>
      </c>
      <c r="J103" s="143">
        <f t="shared" si="6"/>
        <v>1</v>
      </c>
    </row>
    <row r="104" spans="1:10" x14ac:dyDescent="0.2">
      <c r="A104" s="149" t="s">
        <v>90</v>
      </c>
      <c r="B104" s="151">
        <v>3</v>
      </c>
      <c r="C104" s="141">
        <v>1</v>
      </c>
      <c r="D104" s="152">
        <v>0.02</v>
      </c>
      <c r="E104" s="152">
        <v>0.9</v>
      </c>
      <c r="F104" s="152">
        <v>0.02</v>
      </c>
      <c r="G104" s="152">
        <v>0.02</v>
      </c>
      <c r="H104" s="152">
        <v>0.02</v>
      </c>
      <c r="I104" s="152">
        <v>0.02</v>
      </c>
      <c r="J104" s="143">
        <f t="shared" ref="J104:J128" si="7">SUM(D104:I104)</f>
        <v>1</v>
      </c>
    </row>
    <row r="105" spans="1:10" x14ac:dyDescent="0.2">
      <c r="A105" s="149" t="s">
        <v>90</v>
      </c>
      <c r="B105" s="151">
        <v>3</v>
      </c>
      <c r="C105" s="141">
        <v>2</v>
      </c>
      <c r="D105" s="152">
        <v>0.02</v>
      </c>
      <c r="E105" s="152">
        <v>0.9</v>
      </c>
      <c r="F105" s="152">
        <v>0.02</v>
      </c>
      <c r="G105" s="152">
        <v>0.02</v>
      </c>
      <c r="H105" s="152">
        <v>0.02</v>
      </c>
      <c r="I105" s="152">
        <v>0.02</v>
      </c>
      <c r="J105" s="143">
        <f t="shared" si="7"/>
        <v>1</v>
      </c>
    </row>
    <row r="106" spans="1:10" x14ac:dyDescent="0.2">
      <c r="A106" s="149" t="s">
        <v>90</v>
      </c>
      <c r="B106" s="151">
        <v>3</v>
      </c>
      <c r="C106" s="141">
        <v>3</v>
      </c>
      <c r="D106" s="152">
        <v>0.02</v>
      </c>
      <c r="E106" s="152">
        <v>0.9</v>
      </c>
      <c r="F106" s="152">
        <v>0.02</v>
      </c>
      <c r="G106" s="152">
        <v>0.02</v>
      </c>
      <c r="H106" s="152">
        <v>0.02</v>
      </c>
      <c r="I106" s="152">
        <v>0.02</v>
      </c>
      <c r="J106" s="143">
        <f t="shared" si="7"/>
        <v>1</v>
      </c>
    </row>
    <row r="107" spans="1:10" x14ac:dyDescent="0.2">
      <c r="A107" s="149" t="s">
        <v>90</v>
      </c>
      <c r="B107" s="151">
        <v>3</v>
      </c>
      <c r="C107" s="141">
        <v>4</v>
      </c>
      <c r="D107" s="152">
        <v>0.02</v>
      </c>
      <c r="E107" s="152">
        <v>0.9</v>
      </c>
      <c r="F107" s="152">
        <v>0.02</v>
      </c>
      <c r="G107" s="152">
        <v>0.02</v>
      </c>
      <c r="H107" s="152">
        <v>0.02</v>
      </c>
      <c r="I107" s="152">
        <v>0.02</v>
      </c>
      <c r="J107" s="143">
        <f t="shared" si="7"/>
        <v>1</v>
      </c>
    </row>
    <row r="108" spans="1:10" x14ac:dyDescent="0.2">
      <c r="A108" s="149" t="s">
        <v>90</v>
      </c>
      <c r="B108" s="151">
        <v>3</v>
      </c>
      <c r="C108" s="141">
        <v>5</v>
      </c>
      <c r="D108" s="152">
        <v>0.02</v>
      </c>
      <c r="E108" s="152">
        <v>0.9</v>
      </c>
      <c r="F108" s="152">
        <v>0.02</v>
      </c>
      <c r="G108" s="152">
        <v>0.02</v>
      </c>
      <c r="H108" s="152">
        <v>0.02</v>
      </c>
      <c r="I108" s="152">
        <v>0.02</v>
      </c>
      <c r="J108" s="143">
        <f t="shared" si="7"/>
        <v>1</v>
      </c>
    </row>
    <row r="109" spans="1:10" x14ac:dyDescent="0.2">
      <c r="A109" s="149" t="s">
        <v>90</v>
      </c>
      <c r="B109" s="151">
        <v>3</v>
      </c>
      <c r="C109" s="141">
        <v>6</v>
      </c>
      <c r="D109" s="152">
        <v>0.02</v>
      </c>
      <c r="E109" s="152">
        <v>0.9</v>
      </c>
      <c r="F109" s="152">
        <v>0.02</v>
      </c>
      <c r="G109" s="152">
        <v>0.02</v>
      </c>
      <c r="H109" s="152">
        <v>0.02</v>
      </c>
      <c r="I109" s="152">
        <v>0.02</v>
      </c>
      <c r="J109" s="143">
        <f t="shared" si="7"/>
        <v>1</v>
      </c>
    </row>
    <row r="110" spans="1:10" x14ac:dyDescent="0.2">
      <c r="A110" s="149" t="s">
        <v>90</v>
      </c>
      <c r="B110" s="151">
        <v>3</v>
      </c>
      <c r="C110" s="141">
        <v>7</v>
      </c>
      <c r="D110" s="152">
        <v>0.02</v>
      </c>
      <c r="E110" s="152">
        <v>0.9</v>
      </c>
      <c r="F110" s="152">
        <v>0.02</v>
      </c>
      <c r="G110" s="152">
        <v>0.02</v>
      </c>
      <c r="H110" s="152">
        <v>0.02</v>
      </c>
      <c r="I110" s="152">
        <v>0.02</v>
      </c>
      <c r="J110" s="143">
        <f t="shared" si="7"/>
        <v>1</v>
      </c>
    </row>
    <row r="111" spans="1:10" x14ac:dyDescent="0.2">
      <c r="A111" s="149" t="s">
        <v>90</v>
      </c>
      <c r="B111" s="151">
        <v>3</v>
      </c>
      <c r="C111" s="141">
        <v>8</v>
      </c>
      <c r="D111" s="152">
        <v>0.02</v>
      </c>
      <c r="E111" s="152">
        <v>0.9</v>
      </c>
      <c r="F111" s="152">
        <v>0.02</v>
      </c>
      <c r="G111" s="152">
        <v>0.02</v>
      </c>
      <c r="H111" s="152">
        <v>0.02</v>
      </c>
      <c r="I111" s="152">
        <v>0.02</v>
      </c>
      <c r="J111" s="143">
        <f t="shared" si="7"/>
        <v>1</v>
      </c>
    </row>
    <row r="112" spans="1:10" x14ac:dyDescent="0.2">
      <c r="A112" s="149" t="s">
        <v>90</v>
      </c>
      <c r="B112" s="151">
        <v>3</v>
      </c>
      <c r="C112" s="141">
        <v>9</v>
      </c>
      <c r="D112" s="152">
        <v>0.02</v>
      </c>
      <c r="E112" s="152">
        <v>0.9</v>
      </c>
      <c r="F112" s="152">
        <v>0.02</v>
      </c>
      <c r="G112" s="152">
        <v>0.02</v>
      </c>
      <c r="H112" s="152">
        <v>0.02</v>
      </c>
      <c r="I112" s="152">
        <v>0.02</v>
      </c>
      <c r="J112" s="143">
        <f t="shared" si="7"/>
        <v>1</v>
      </c>
    </row>
    <row r="113" spans="1:10" x14ac:dyDescent="0.2">
      <c r="A113" s="149" t="s">
        <v>90</v>
      </c>
      <c r="B113" s="151">
        <v>3</v>
      </c>
      <c r="C113" s="141">
        <v>10</v>
      </c>
      <c r="D113" s="152">
        <v>0.02</v>
      </c>
      <c r="E113" s="152">
        <v>0.9</v>
      </c>
      <c r="F113" s="152">
        <v>0.02</v>
      </c>
      <c r="G113" s="152">
        <v>0.02</v>
      </c>
      <c r="H113" s="152">
        <v>0.02</v>
      </c>
      <c r="I113" s="152">
        <v>0.02</v>
      </c>
      <c r="J113" s="143">
        <f t="shared" si="7"/>
        <v>1</v>
      </c>
    </row>
    <row r="114" spans="1:10" x14ac:dyDescent="0.2">
      <c r="A114" s="149" t="s">
        <v>90</v>
      </c>
      <c r="B114" s="151">
        <v>3</v>
      </c>
      <c r="C114" s="141">
        <v>11</v>
      </c>
      <c r="D114" s="152">
        <v>0.02</v>
      </c>
      <c r="E114" s="152">
        <v>0.9</v>
      </c>
      <c r="F114" s="152">
        <v>0.02</v>
      </c>
      <c r="G114" s="152">
        <v>0.02</v>
      </c>
      <c r="H114" s="152">
        <v>0.02</v>
      </c>
      <c r="I114" s="152">
        <v>0.02</v>
      </c>
      <c r="J114" s="143">
        <f t="shared" si="7"/>
        <v>1</v>
      </c>
    </row>
    <row r="115" spans="1:10" x14ac:dyDescent="0.2">
      <c r="A115" s="149" t="s">
        <v>90</v>
      </c>
      <c r="B115" s="151">
        <v>3</v>
      </c>
      <c r="C115" s="141">
        <v>12</v>
      </c>
      <c r="D115" s="152">
        <v>0.02</v>
      </c>
      <c r="E115" s="152">
        <v>0.9</v>
      </c>
      <c r="F115" s="152">
        <v>0.02</v>
      </c>
      <c r="G115" s="152">
        <v>0.02</v>
      </c>
      <c r="H115" s="152">
        <v>0.02</v>
      </c>
      <c r="I115" s="152">
        <v>0.02</v>
      </c>
      <c r="J115" s="143">
        <f t="shared" si="7"/>
        <v>1</v>
      </c>
    </row>
    <row r="116" spans="1:10" x14ac:dyDescent="0.2">
      <c r="A116" s="149" t="s">
        <v>90</v>
      </c>
      <c r="B116" s="151">
        <v>3</v>
      </c>
      <c r="C116" s="141">
        <v>13</v>
      </c>
      <c r="D116" s="152">
        <v>0.02</v>
      </c>
      <c r="E116" s="152">
        <v>0.9</v>
      </c>
      <c r="F116" s="152">
        <v>0.02</v>
      </c>
      <c r="G116" s="152">
        <v>0.02</v>
      </c>
      <c r="H116" s="152">
        <v>0.02</v>
      </c>
      <c r="I116" s="152">
        <v>0.02</v>
      </c>
      <c r="J116" s="143">
        <f t="shared" si="7"/>
        <v>1</v>
      </c>
    </row>
    <row r="117" spans="1:10" x14ac:dyDescent="0.2">
      <c r="A117" s="149" t="s">
        <v>90</v>
      </c>
      <c r="B117" s="151">
        <v>3</v>
      </c>
      <c r="C117" s="141">
        <v>14</v>
      </c>
      <c r="D117" s="152">
        <v>0.02</v>
      </c>
      <c r="E117" s="152">
        <v>0.9</v>
      </c>
      <c r="F117" s="152">
        <v>0.02</v>
      </c>
      <c r="G117" s="152">
        <v>0.02</v>
      </c>
      <c r="H117" s="152">
        <v>0.02</v>
      </c>
      <c r="I117" s="152">
        <v>0.02</v>
      </c>
      <c r="J117" s="143">
        <f t="shared" si="7"/>
        <v>1</v>
      </c>
    </row>
    <row r="118" spans="1:10" x14ac:dyDescent="0.2">
      <c r="A118" s="149" t="s">
        <v>90</v>
      </c>
      <c r="B118" s="151">
        <v>3</v>
      </c>
      <c r="C118" s="141">
        <v>15</v>
      </c>
      <c r="D118" s="152">
        <v>0.02</v>
      </c>
      <c r="E118" s="152">
        <v>0.9</v>
      </c>
      <c r="F118" s="152">
        <v>0.02</v>
      </c>
      <c r="G118" s="152">
        <v>0.02</v>
      </c>
      <c r="H118" s="152">
        <v>0.02</v>
      </c>
      <c r="I118" s="152">
        <v>0.02</v>
      </c>
      <c r="J118" s="143">
        <f t="shared" si="7"/>
        <v>1</v>
      </c>
    </row>
    <row r="119" spans="1:10" x14ac:dyDescent="0.2">
      <c r="A119" s="149" t="s">
        <v>90</v>
      </c>
      <c r="B119" s="151">
        <v>3</v>
      </c>
      <c r="C119" s="141">
        <v>16</v>
      </c>
      <c r="D119" s="152">
        <v>0.02</v>
      </c>
      <c r="E119" s="152">
        <v>0.9</v>
      </c>
      <c r="F119" s="152">
        <v>0.02</v>
      </c>
      <c r="G119" s="152">
        <v>0.02</v>
      </c>
      <c r="H119" s="152">
        <v>0.02</v>
      </c>
      <c r="I119" s="152">
        <v>0.02</v>
      </c>
      <c r="J119" s="143">
        <f t="shared" si="7"/>
        <v>1</v>
      </c>
    </row>
    <row r="120" spans="1:10" x14ac:dyDescent="0.2">
      <c r="A120" s="149" t="s">
        <v>90</v>
      </c>
      <c r="B120" s="151">
        <v>3</v>
      </c>
      <c r="C120" s="141">
        <v>17</v>
      </c>
      <c r="D120" s="152">
        <v>0.02</v>
      </c>
      <c r="E120" s="152">
        <v>0.9</v>
      </c>
      <c r="F120" s="152">
        <v>0.02</v>
      </c>
      <c r="G120" s="152">
        <v>0.02</v>
      </c>
      <c r="H120" s="152">
        <v>0.02</v>
      </c>
      <c r="I120" s="152">
        <v>0.02</v>
      </c>
      <c r="J120" s="143">
        <f t="shared" si="7"/>
        <v>1</v>
      </c>
    </row>
    <row r="121" spans="1:10" x14ac:dyDescent="0.2">
      <c r="A121" s="149" t="s">
        <v>90</v>
      </c>
      <c r="B121" s="151">
        <v>3</v>
      </c>
      <c r="C121" s="141">
        <v>18</v>
      </c>
      <c r="D121" s="152">
        <v>0.02</v>
      </c>
      <c r="E121" s="152">
        <v>0.9</v>
      </c>
      <c r="F121" s="152">
        <v>0.02</v>
      </c>
      <c r="G121" s="152">
        <v>0.02</v>
      </c>
      <c r="H121" s="152">
        <v>0.02</v>
      </c>
      <c r="I121" s="152">
        <v>0.02</v>
      </c>
      <c r="J121" s="143">
        <f t="shared" si="7"/>
        <v>1</v>
      </c>
    </row>
    <row r="122" spans="1:10" x14ac:dyDescent="0.2">
      <c r="A122" s="149" t="s">
        <v>90</v>
      </c>
      <c r="B122" s="151">
        <v>3</v>
      </c>
      <c r="C122" s="141">
        <v>19</v>
      </c>
      <c r="D122" s="152">
        <v>0.02</v>
      </c>
      <c r="E122" s="152">
        <v>0.9</v>
      </c>
      <c r="F122" s="152">
        <v>0.02</v>
      </c>
      <c r="G122" s="152">
        <v>0.02</v>
      </c>
      <c r="H122" s="152">
        <v>0.02</v>
      </c>
      <c r="I122" s="152">
        <v>0.02</v>
      </c>
      <c r="J122" s="143">
        <f t="shared" si="7"/>
        <v>1</v>
      </c>
    </row>
    <row r="123" spans="1:10" x14ac:dyDescent="0.2">
      <c r="A123" s="149" t="s">
        <v>90</v>
      </c>
      <c r="B123" s="151">
        <v>3</v>
      </c>
      <c r="C123" s="141">
        <v>20</v>
      </c>
      <c r="D123" s="152">
        <v>0.02</v>
      </c>
      <c r="E123" s="152">
        <v>0.9</v>
      </c>
      <c r="F123" s="152">
        <v>0.02</v>
      </c>
      <c r="G123" s="152">
        <v>0.02</v>
      </c>
      <c r="H123" s="152">
        <v>0.02</v>
      </c>
      <c r="I123" s="152">
        <v>0.02</v>
      </c>
      <c r="J123" s="143">
        <f t="shared" si="7"/>
        <v>1</v>
      </c>
    </row>
    <row r="124" spans="1:10" x14ac:dyDescent="0.2">
      <c r="A124" s="149" t="s">
        <v>90</v>
      </c>
      <c r="B124" s="151">
        <v>3</v>
      </c>
      <c r="C124" s="141">
        <v>21</v>
      </c>
      <c r="D124" s="152">
        <v>0.02</v>
      </c>
      <c r="E124" s="152">
        <v>0.9</v>
      </c>
      <c r="F124" s="152">
        <v>0.02</v>
      </c>
      <c r="G124" s="152">
        <v>0.02</v>
      </c>
      <c r="H124" s="152">
        <v>0.02</v>
      </c>
      <c r="I124" s="152">
        <v>0.02</v>
      </c>
      <c r="J124" s="143">
        <f t="shared" si="7"/>
        <v>1</v>
      </c>
    </row>
    <row r="125" spans="1:10" x14ac:dyDescent="0.2">
      <c r="A125" s="149" t="s">
        <v>90</v>
      </c>
      <c r="B125" s="151">
        <v>3</v>
      </c>
      <c r="C125" s="141">
        <v>22</v>
      </c>
      <c r="D125" s="152">
        <v>0.02</v>
      </c>
      <c r="E125" s="152">
        <v>0.9</v>
      </c>
      <c r="F125" s="152">
        <v>0.02</v>
      </c>
      <c r="G125" s="152">
        <v>0.02</v>
      </c>
      <c r="H125" s="152">
        <v>0.02</v>
      </c>
      <c r="I125" s="152">
        <v>0.02</v>
      </c>
      <c r="J125" s="143">
        <f t="shared" si="7"/>
        <v>1</v>
      </c>
    </row>
    <row r="126" spans="1:10" x14ac:dyDescent="0.2">
      <c r="A126" s="149" t="s">
        <v>90</v>
      </c>
      <c r="B126" s="151">
        <v>3</v>
      </c>
      <c r="C126" s="141">
        <v>23</v>
      </c>
      <c r="D126" s="152">
        <v>0.02</v>
      </c>
      <c r="E126" s="152">
        <v>0.9</v>
      </c>
      <c r="F126" s="152">
        <v>0.02</v>
      </c>
      <c r="G126" s="152">
        <v>0.02</v>
      </c>
      <c r="H126" s="152">
        <v>0.02</v>
      </c>
      <c r="I126" s="152">
        <v>0.02</v>
      </c>
      <c r="J126" s="143">
        <f t="shared" si="7"/>
        <v>1</v>
      </c>
    </row>
    <row r="127" spans="1:10" x14ac:dyDescent="0.2">
      <c r="A127" s="149" t="s">
        <v>90</v>
      </c>
      <c r="B127" s="151">
        <v>3</v>
      </c>
      <c r="C127" s="141">
        <v>24</v>
      </c>
      <c r="D127" s="152">
        <v>0.02</v>
      </c>
      <c r="E127" s="152">
        <v>0.9</v>
      </c>
      <c r="F127" s="152">
        <v>0.02</v>
      </c>
      <c r="G127" s="152">
        <v>0.02</v>
      </c>
      <c r="H127" s="152">
        <v>0.02</v>
      </c>
      <c r="I127" s="152">
        <v>0.02</v>
      </c>
      <c r="J127" s="143">
        <f t="shared" si="7"/>
        <v>1</v>
      </c>
    </row>
    <row r="128" spans="1:10" x14ac:dyDescent="0.2">
      <c r="A128" s="149" t="s">
        <v>90</v>
      </c>
      <c r="B128" s="151">
        <v>3</v>
      </c>
      <c r="C128" s="141">
        <v>25</v>
      </c>
      <c r="D128" s="152">
        <v>0.02</v>
      </c>
      <c r="E128" s="152">
        <v>0.9</v>
      </c>
      <c r="F128" s="152">
        <v>0.02</v>
      </c>
      <c r="G128" s="152">
        <v>0.02</v>
      </c>
      <c r="H128" s="152">
        <v>0.02</v>
      </c>
      <c r="I128" s="152">
        <v>0.02</v>
      </c>
      <c r="J128" s="143">
        <f t="shared" si="7"/>
        <v>1</v>
      </c>
    </row>
    <row r="129" spans="1:10" x14ac:dyDescent="0.2">
      <c r="A129" s="149" t="s">
        <v>91</v>
      </c>
      <c r="B129" s="151">
        <v>4</v>
      </c>
      <c r="C129" s="141">
        <v>1</v>
      </c>
      <c r="D129" s="152">
        <v>0.02</v>
      </c>
      <c r="E129" s="152">
        <v>0.02</v>
      </c>
      <c r="F129" s="152">
        <v>0.02</v>
      </c>
      <c r="G129" s="152">
        <v>0.02</v>
      </c>
      <c r="H129" s="152">
        <v>0.02</v>
      </c>
      <c r="I129" s="152">
        <v>0.9</v>
      </c>
      <c r="J129" s="143">
        <f t="shared" ref="J129:J153" si="8">SUM(D129:I129)</f>
        <v>1</v>
      </c>
    </row>
    <row r="130" spans="1:10" x14ac:dyDescent="0.2">
      <c r="A130" s="149" t="s">
        <v>91</v>
      </c>
      <c r="B130" s="151">
        <v>4</v>
      </c>
      <c r="C130" s="141">
        <v>2</v>
      </c>
      <c r="D130" s="152">
        <v>0.02</v>
      </c>
      <c r="E130" s="152">
        <v>0.02</v>
      </c>
      <c r="F130" s="152">
        <v>0.02</v>
      </c>
      <c r="G130" s="152">
        <v>0.02</v>
      </c>
      <c r="H130" s="152">
        <v>0.02</v>
      </c>
      <c r="I130" s="152">
        <v>0.9</v>
      </c>
      <c r="J130" s="143">
        <f t="shared" si="8"/>
        <v>1</v>
      </c>
    </row>
    <row r="131" spans="1:10" x14ac:dyDescent="0.2">
      <c r="A131" s="149" t="s">
        <v>91</v>
      </c>
      <c r="B131" s="151">
        <v>4</v>
      </c>
      <c r="C131" s="141">
        <v>3</v>
      </c>
      <c r="D131" s="152">
        <v>0.02</v>
      </c>
      <c r="E131" s="152">
        <v>0.02</v>
      </c>
      <c r="F131" s="152">
        <v>0.02</v>
      </c>
      <c r="G131" s="152">
        <v>0.02</v>
      </c>
      <c r="H131" s="152">
        <v>0.02</v>
      </c>
      <c r="I131" s="152">
        <v>0.9</v>
      </c>
      <c r="J131" s="143">
        <f t="shared" si="8"/>
        <v>1</v>
      </c>
    </row>
    <row r="132" spans="1:10" x14ac:dyDescent="0.2">
      <c r="A132" s="149" t="s">
        <v>91</v>
      </c>
      <c r="B132" s="151">
        <v>4</v>
      </c>
      <c r="C132" s="141">
        <v>4</v>
      </c>
      <c r="D132" s="152">
        <v>0.02</v>
      </c>
      <c r="E132" s="152">
        <v>0.02</v>
      </c>
      <c r="F132" s="152">
        <v>0.02</v>
      </c>
      <c r="G132" s="152">
        <v>0.02</v>
      </c>
      <c r="H132" s="152">
        <v>0.02</v>
      </c>
      <c r="I132" s="152">
        <v>0.9</v>
      </c>
      <c r="J132" s="143">
        <f t="shared" si="8"/>
        <v>1</v>
      </c>
    </row>
    <row r="133" spans="1:10" x14ac:dyDescent="0.2">
      <c r="A133" s="149" t="s">
        <v>91</v>
      </c>
      <c r="B133" s="151">
        <v>4</v>
      </c>
      <c r="C133" s="141">
        <v>5</v>
      </c>
      <c r="D133" s="152">
        <v>0.02</v>
      </c>
      <c r="E133" s="152">
        <v>0.02</v>
      </c>
      <c r="F133" s="152">
        <v>0.02</v>
      </c>
      <c r="G133" s="152">
        <v>0.02</v>
      </c>
      <c r="H133" s="152">
        <v>0.02</v>
      </c>
      <c r="I133" s="152">
        <v>0.9</v>
      </c>
      <c r="J133" s="143">
        <f t="shared" si="8"/>
        <v>1</v>
      </c>
    </row>
    <row r="134" spans="1:10" x14ac:dyDescent="0.2">
      <c r="A134" s="149" t="s">
        <v>91</v>
      </c>
      <c r="B134" s="151">
        <v>4</v>
      </c>
      <c r="C134" s="141">
        <v>6</v>
      </c>
      <c r="D134" s="152">
        <v>0.02</v>
      </c>
      <c r="E134" s="152">
        <v>0.02</v>
      </c>
      <c r="F134" s="152">
        <v>0.02</v>
      </c>
      <c r="G134" s="152">
        <v>0.02</v>
      </c>
      <c r="H134" s="152">
        <v>0.02</v>
      </c>
      <c r="I134" s="152">
        <v>0.9</v>
      </c>
      <c r="J134" s="143">
        <f t="shared" si="8"/>
        <v>1</v>
      </c>
    </row>
    <row r="135" spans="1:10" x14ac:dyDescent="0.2">
      <c r="A135" s="149" t="s">
        <v>91</v>
      </c>
      <c r="B135" s="151">
        <v>4</v>
      </c>
      <c r="C135" s="141">
        <v>7</v>
      </c>
      <c r="D135" s="152">
        <v>0.02</v>
      </c>
      <c r="E135" s="152">
        <v>0.02</v>
      </c>
      <c r="F135" s="152">
        <v>0.02</v>
      </c>
      <c r="G135" s="152">
        <v>0.02</v>
      </c>
      <c r="H135" s="152">
        <v>0.02</v>
      </c>
      <c r="I135" s="152">
        <v>0.9</v>
      </c>
      <c r="J135" s="143">
        <f t="shared" si="8"/>
        <v>1</v>
      </c>
    </row>
    <row r="136" spans="1:10" x14ac:dyDescent="0.2">
      <c r="A136" s="149" t="s">
        <v>91</v>
      </c>
      <c r="B136" s="151">
        <v>4</v>
      </c>
      <c r="C136" s="141">
        <v>8</v>
      </c>
      <c r="D136" s="152">
        <v>0.02</v>
      </c>
      <c r="E136" s="152">
        <v>0.02</v>
      </c>
      <c r="F136" s="152">
        <v>0.02</v>
      </c>
      <c r="G136" s="152">
        <v>0.02</v>
      </c>
      <c r="H136" s="152">
        <v>0.02</v>
      </c>
      <c r="I136" s="152">
        <v>0.9</v>
      </c>
      <c r="J136" s="143">
        <f t="shared" si="8"/>
        <v>1</v>
      </c>
    </row>
    <row r="137" spans="1:10" x14ac:dyDescent="0.2">
      <c r="A137" s="149" t="s">
        <v>91</v>
      </c>
      <c r="B137" s="151">
        <v>4</v>
      </c>
      <c r="C137" s="141">
        <v>9</v>
      </c>
      <c r="D137" s="152">
        <v>0.02</v>
      </c>
      <c r="E137" s="152">
        <v>0.02</v>
      </c>
      <c r="F137" s="152">
        <v>0.02</v>
      </c>
      <c r="G137" s="152">
        <v>0.02</v>
      </c>
      <c r="H137" s="152">
        <v>0.02</v>
      </c>
      <c r="I137" s="152">
        <v>0.9</v>
      </c>
      <c r="J137" s="143">
        <f t="shared" si="8"/>
        <v>1</v>
      </c>
    </row>
    <row r="138" spans="1:10" x14ac:dyDescent="0.2">
      <c r="A138" s="149" t="s">
        <v>91</v>
      </c>
      <c r="B138" s="151">
        <v>4</v>
      </c>
      <c r="C138" s="141">
        <v>10</v>
      </c>
      <c r="D138" s="152">
        <v>0.02</v>
      </c>
      <c r="E138" s="152">
        <v>0.02</v>
      </c>
      <c r="F138" s="152">
        <v>0.02</v>
      </c>
      <c r="G138" s="152">
        <v>0.02</v>
      </c>
      <c r="H138" s="152">
        <v>0.02</v>
      </c>
      <c r="I138" s="152">
        <v>0.9</v>
      </c>
      <c r="J138" s="143">
        <f t="shared" si="8"/>
        <v>1</v>
      </c>
    </row>
    <row r="139" spans="1:10" x14ac:dyDescent="0.2">
      <c r="A139" s="149" t="s">
        <v>91</v>
      </c>
      <c r="B139" s="151">
        <v>4</v>
      </c>
      <c r="C139" s="141">
        <v>11</v>
      </c>
      <c r="D139" s="152">
        <v>0.02</v>
      </c>
      <c r="E139" s="152">
        <v>0.02</v>
      </c>
      <c r="F139" s="152">
        <v>0.02</v>
      </c>
      <c r="G139" s="152">
        <v>0.02</v>
      </c>
      <c r="H139" s="152">
        <v>0.02</v>
      </c>
      <c r="I139" s="152">
        <v>0.9</v>
      </c>
      <c r="J139" s="143">
        <f t="shared" si="8"/>
        <v>1</v>
      </c>
    </row>
    <row r="140" spans="1:10" x14ac:dyDescent="0.2">
      <c r="A140" s="149" t="s">
        <v>91</v>
      </c>
      <c r="B140" s="151">
        <v>4</v>
      </c>
      <c r="C140" s="141">
        <v>12</v>
      </c>
      <c r="D140" s="152">
        <v>0.02</v>
      </c>
      <c r="E140" s="152">
        <v>0.02</v>
      </c>
      <c r="F140" s="152">
        <v>0.02</v>
      </c>
      <c r="G140" s="152">
        <v>0.02</v>
      </c>
      <c r="H140" s="152">
        <v>0.02</v>
      </c>
      <c r="I140" s="152">
        <v>0.9</v>
      </c>
      <c r="J140" s="143">
        <f t="shared" si="8"/>
        <v>1</v>
      </c>
    </row>
    <row r="141" spans="1:10" x14ac:dyDescent="0.2">
      <c r="A141" s="149" t="s">
        <v>91</v>
      </c>
      <c r="B141" s="151">
        <v>4</v>
      </c>
      <c r="C141" s="141">
        <v>13</v>
      </c>
      <c r="D141" s="152">
        <v>0.02</v>
      </c>
      <c r="E141" s="152">
        <v>0.02</v>
      </c>
      <c r="F141" s="152">
        <v>0.02</v>
      </c>
      <c r="G141" s="152">
        <v>0.02</v>
      </c>
      <c r="H141" s="152">
        <v>0.02</v>
      </c>
      <c r="I141" s="152">
        <v>0.9</v>
      </c>
      <c r="J141" s="143">
        <f t="shared" si="8"/>
        <v>1</v>
      </c>
    </row>
    <row r="142" spans="1:10" x14ac:dyDescent="0.2">
      <c r="A142" s="149" t="s">
        <v>91</v>
      </c>
      <c r="B142" s="151">
        <v>4</v>
      </c>
      <c r="C142" s="141">
        <v>14</v>
      </c>
      <c r="D142" s="152">
        <v>0.02</v>
      </c>
      <c r="E142" s="152">
        <v>0.02</v>
      </c>
      <c r="F142" s="152">
        <v>0.02</v>
      </c>
      <c r="G142" s="152">
        <v>0.02</v>
      </c>
      <c r="H142" s="152">
        <v>0.02</v>
      </c>
      <c r="I142" s="152">
        <v>0.9</v>
      </c>
      <c r="J142" s="143">
        <f t="shared" si="8"/>
        <v>1</v>
      </c>
    </row>
    <row r="143" spans="1:10" x14ac:dyDescent="0.2">
      <c r="A143" s="149" t="s">
        <v>91</v>
      </c>
      <c r="B143" s="151">
        <v>4</v>
      </c>
      <c r="C143" s="141">
        <v>15</v>
      </c>
      <c r="D143" s="152">
        <v>0.02</v>
      </c>
      <c r="E143" s="152">
        <v>0.02</v>
      </c>
      <c r="F143" s="152">
        <v>0.02</v>
      </c>
      <c r="G143" s="152">
        <v>0.02</v>
      </c>
      <c r="H143" s="152">
        <v>0.02</v>
      </c>
      <c r="I143" s="152">
        <v>0.9</v>
      </c>
      <c r="J143" s="143">
        <f t="shared" si="8"/>
        <v>1</v>
      </c>
    </row>
    <row r="144" spans="1:10" x14ac:dyDescent="0.2">
      <c r="A144" s="149" t="s">
        <v>91</v>
      </c>
      <c r="B144" s="151">
        <v>4</v>
      </c>
      <c r="C144" s="141">
        <v>16</v>
      </c>
      <c r="D144" s="152">
        <v>0.02</v>
      </c>
      <c r="E144" s="152">
        <v>0.02</v>
      </c>
      <c r="F144" s="152">
        <v>0.02</v>
      </c>
      <c r="G144" s="152">
        <v>0.02</v>
      </c>
      <c r="H144" s="152">
        <v>0.02</v>
      </c>
      <c r="I144" s="152">
        <v>0.9</v>
      </c>
      <c r="J144" s="143">
        <f t="shared" si="8"/>
        <v>1</v>
      </c>
    </row>
    <row r="145" spans="1:10" x14ac:dyDescent="0.2">
      <c r="A145" s="149" t="s">
        <v>91</v>
      </c>
      <c r="B145" s="151">
        <v>4</v>
      </c>
      <c r="C145" s="141">
        <v>17</v>
      </c>
      <c r="D145" s="152">
        <v>0.02</v>
      </c>
      <c r="E145" s="152">
        <v>0.02</v>
      </c>
      <c r="F145" s="152">
        <v>0.02</v>
      </c>
      <c r="G145" s="152">
        <v>0.02</v>
      </c>
      <c r="H145" s="152">
        <v>0.02</v>
      </c>
      <c r="I145" s="152">
        <v>0.9</v>
      </c>
      <c r="J145" s="143">
        <f t="shared" si="8"/>
        <v>1</v>
      </c>
    </row>
    <row r="146" spans="1:10" x14ac:dyDescent="0.2">
      <c r="A146" s="149" t="s">
        <v>91</v>
      </c>
      <c r="B146" s="151">
        <v>4</v>
      </c>
      <c r="C146" s="141">
        <v>18</v>
      </c>
      <c r="D146" s="152">
        <v>0.02</v>
      </c>
      <c r="E146" s="152">
        <v>0.02</v>
      </c>
      <c r="F146" s="152">
        <v>0.02</v>
      </c>
      <c r="G146" s="152">
        <v>0.02</v>
      </c>
      <c r="H146" s="152">
        <v>0.02</v>
      </c>
      <c r="I146" s="152">
        <v>0.9</v>
      </c>
      <c r="J146" s="143">
        <f t="shared" si="8"/>
        <v>1</v>
      </c>
    </row>
    <row r="147" spans="1:10" x14ac:dyDescent="0.2">
      <c r="A147" s="149" t="s">
        <v>91</v>
      </c>
      <c r="B147" s="151">
        <v>4</v>
      </c>
      <c r="C147" s="141">
        <v>19</v>
      </c>
      <c r="D147" s="152">
        <v>0.02</v>
      </c>
      <c r="E147" s="152">
        <v>0.02</v>
      </c>
      <c r="F147" s="152">
        <v>0.02</v>
      </c>
      <c r="G147" s="152">
        <v>0.02</v>
      </c>
      <c r="H147" s="152">
        <v>0.02</v>
      </c>
      <c r="I147" s="152">
        <v>0.9</v>
      </c>
      <c r="J147" s="143">
        <f t="shared" si="8"/>
        <v>1</v>
      </c>
    </row>
    <row r="148" spans="1:10" x14ac:dyDescent="0.2">
      <c r="A148" s="149" t="s">
        <v>91</v>
      </c>
      <c r="B148" s="151">
        <v>4</v>
      </c>
      <c r="C148" s="141">
        <v>20</v>
      </c>
      <c r="D148" s="152">
        <v>0.02</v>
      </c>
      <c r="E148" s="152">
        <v>0.02</v>
      </c>
      <c r="F148" s="152">
        <v>0.02</v>
      </c>
      <c r="G148" s="152">
        <v>0.02</v>
      </c>
      <c r="H148" s="152">
        <v>0.02</v>
      </c>
      <c r="I148" s="152">
        <v>0.9</v>
      </c>
      <c r="J148" s="143">
        <f t="shared" si="8"/>
        <v>1</v>
      </c>
    </row>
    <row r="149" spans="1:10" x14ac:dyDescent="0.2">
      <c r="A149" s="149" t="s">
        <v>91</v>
      </c>
      <c r="B149" s="151">
        <v>4</v>
      </c>
      <c r="C149" s="141">
        <v>21</v>
      </c>
      <c r="D149" s="152">
        <v>0.02</v>
      </c>
      <c r="E149" s="152">
        <v>0.02</v>
      </c>
      <c r="F149" s="152">
        <v>0.02</v>
      </c>
      <c r="G149" s="152">
        <v>0.02</v>
      </c>
      <c r="H149" s="152">
        <v>0.02</v>
      </c>
      <c r="I149" s="152">
        <v>0.9</v>
      </c>
      <c r="J149" s="143">
        <f t="shared" si="8"/>
        <v>1</v>
      </c>
    </row>
    <row r="150" spans="1:10" x14ac:dyDescent="0.2">
      <c r="A150" s="149" t="s">
        <v>91</v>
      </c>
      <c r="B150" s="151">
        <v>4</v>
      </c>
      <c r="C150" s="141">
        <v>22</v>
      </c>
      <c r="D150" s="152">
        <v>0.02</v>
      </c>
      <c r="E150" s="152">
        <v>0.02</v>
      </c>
      <c r="F150" s="152">
        <v>0.02</v>
      </c>
      <c r="G150" s="152">
        <v>0.02</v>
      </c>
      <c r="H150" s="152">
        <v>0.02</v>
      </c>
      <c r="I150" s="152">
        <v>0.9</v>
      </c>
      <c r="J150" s="143">
        <f t="shared" si="8"/>
        <v>1</v>
      </c>
    </row>
    <row r="151" spans="1:10" x14ac:dyDescent="0.2">
      <c r="A151" s="149" t="s">
        <v>91</v>
      </c>
      <c r="B151" s="151">
        <v>4</v>
      </c>
      <c r="C151" s="141">
        <v>23</v>
      </c>
      <c r="D151" s="152">
        <v>0.02</v>
      </c>
      <c r="E151" s="152">
        <v>0.02</v>
      </c>
      <c r="F151" s="152">
        <v>0.02</v>
      </c>
      <c r="G151" s="152">
        <v>0.02</v>
      </c>
      <c r="H151" s="152">
        <v>0.02</v>
      </c>
      <c r="I151" s="152">
        <v>0.9</v>
      </c>
      <c r="J151" s="143">
        <f t="shared" si="8"/>
        <v>1</v>
      </c>
    </row>
    <row r="152" spans="1:10" x14ac:dyDescent="0.2">
      <c r="A152" s="149" t="s">
        <v>91</v>
      </c>
      <c r="B152" s="151">
        <v>4</v>
      </c>
      <c r="C152" s="141">
        <v>24</v>
      </c>
      <c r="D152" s="152">
        <v>0.02</v>
      </c>
      <c r="E152" s="152">
        <v>0.02</v>
      </c>
      <c r="F152" s="152">
        <v>0.02</v>
      </c>
      <c r="G152" s="152">
        <v>0.02</v>
      </c>
      <c r="H152" s="152">
        <v>0.02</v>
      </c>
      <c r="I152" s="152">
        <v>0.9</v>
      </c>
      <c r="J152" s="143">
        <f t="shared" si="8"/>
        <v>1</v>
      </c>
    </row>
    <row r="153" spans="1:10" x14ac:dyDescent="0.2">
      <c r="A153" s="149" t="s">
        <v>91</v>
      </c>
      <c r="B153" s="151">
        <v>4</v>
      </c>
      <c r="C153" s="141">
        <v>25</v>
      </c>
      <c r="D153" s="152">
        <v>0.02</v>
      </c>
      <c r="E153" s="152">
        <v>0.02</v>
      </c>
      <c r="F153" s="152">
        <v>0.02</v>
      </c>
      <c r="G153" s="152">
        <v>0.02</v>
      </c>
      <c r="H153" s="152">
        <v>0.02</v>
      </c>
      <c r="I153" s="152">
        <v>0.9</v>
      </c>
      <c r="J153" s="143">
        <f t="shared" si="8"/>
        <v>1</v>
      </c>
    </row>
    <row r="154" spans="1:10" x14ac:dyDescent="0.2">
      <c r="A154" s="149" t="s">
        <v>92</v>
      </c>
      <c r="B154" s="151">
        <v>5</v>
      </c>
      <c r="C154" s="141">
        <v>1</v>
      </c>
      <c r="D154" s="152">
        <v>0.02</v>
      </c>
      <c r="E154" s="152">
        <v>0.02</v>
      </c>
      <c r="F154" s="152">
        <v>0.02</v>
      </c>
      <c r="G154" s="152">
        <v>0.02</v>
      </c>
      <c r="H154" s="152">
        <v>0.9</v>
      </c>
      <c r="I154" s="152">
        <v>0.02</v>
      </c>
      <c r="J154" s="143">
        <f t="shared" ref="J154:J178" si="9">SUM(D154:I154)</f>
        <v>1</v>
      </c>
    </row>
    <row r="155" spans="1:10" x14ac:dyDescent="0.2">
      <c r="A155" s="149" t="s">
        <v>92</v>
      </c>
      <c r="B155" s="151">
        <v>5</v>
      </c>
      <c r="C155" s="141">
        <v>2</v>
      </c>
      <c r="D155" s="152">
        <v>0.02</v>
      </c>
      <c r="E155" s="152">
        <v>0.02</v>
      </c>
      <c r="F155" s="152">
        <v>0.02</v>
      </c>
      <c r="G155" s="152">
        <v>0.02</v>
      </c>
      <c r="H155" s="152">
        <v>0.9</v>
      </c>
      <c r="I155" s="152">
        <v>0.02</v>
      </c>
      <c r="J155" s="143">
        <f t="shared" si="9"/>
        <v>1</v>
      </c>
    </row>
    <row r="156" spans="1:10" x14ac:dyDescent="0.2">
      <c r="A156" s="149" t="s">
        <v>92</v>
      </c>
      <c r="B156" s="151">
        <v>5</v>
      </c>
      <c r="C156" s="141">
        <v>3</v>
      </c>
      <c r="D156" s="152">
        <v>0.02</v>
      </c>
      <c r="E156" s="152">
        <v>0.02</v>
      </c>
      <c r="F156" s="152">
        <v>0.02</v>
      </c>
      <c r="G156" s="152">
        <v>0.02</v>
      </c>
      <c r="H156" s="152">
        <v>0.9</v>
      </c>
      <c r="I156" s="152">
        <v>0.02</v>
      </c>
      <c r="J156" s="143">
        <f t="shared" si="9"/>
        <v>1</v>
      </c>
    </row>
    <row r="157" spans="1:10" x14ac:dyDescent="0.2">
      <c r="A157" s="149" t="s">
        <v>92</v>
      </c>
      <c r="B157" s="151">
        <v>5</v>
      </c>
      <c r="C157" s="141">
        <v>4</v>
      </c>
      <c r="D157" s="152">
        <v>0.02</v>
      </c>
      <c r="E157" s="152">
        <v>0.02</v>
      </c>
      <c r="F157" s="152">
        <v>0.02</v>
      </c>
      <c r="G157" s="152">
        <v>0.02</v>
      </c>
      <c r="H157" s="152">
        <v>0.9</v>
      </c>
      <c r="I157" s="152">
        <v>0.02</v>
      </c>
      <c r="J157" s="143">
        <f t="shared" si="9"/>
        <v>1</v>
      </c>
    </row>
    <row r="158" spans="1:10" x14ac:dyDescent="0.2">
      <c r="A158" s="149" t="s">
        <v>92</v>
      </c>
      <c r="B158" s="151">
        <v>5</v>
      </c>
      <c r="C158" s="141">
        <v>5</v>
      </c>
      <c r="D158" s="152">
        <v>0.02</v>
      </c>
      <c r="E158" s="152">
        <v>0.02</v>
      </c>
      <c r="F158" s="152">
        <v>0.02</v>
      </c>
      <c r="G158" s="152">
        <v>0.02</v>
      </c>
      <c r="H158" s="152">
        <v>0.9</v>
      </c>
      <c r="I158" s="152">
        <v>0.02</v>
      </c>
      <c r="J158" s="143">
        <f t="shared" si="9"/>
        <v>1</v>
      </c>
    </row>
    <row r="159" spans="1:10" x14ac:dyDescent="0.2">
      <c r="A159" s="149" t="s">
        <v>92</v>
      </c>
      <c r="B159" s="151">
        <v>5</v>
      </c>
      <c r="C159" s="141">
        <v>6</v>
      </c>
      <c r="D159" s="152">
        <v>0.02</v>
      </c>
      <c r="E159" s="152">
        <v>0.02</v>
      </c>
      <c r="F159" s="152">
        <v>0.02</v>
      </c>
      <c r="G159" s="152">
        <v>0.02</v>
      </c>
      <c r="H159" s="152">
        <v>0.9</v>
      </c>
      <c r="I159" s="152">
        <v>0.02</v>
      </c>
      <c r="J159" s="143">
        <f t="shared" si="9"/>
        <v>1</v>
      </c>
    </row>
    <row r="160" spans="1:10" x14ac:dyDescent="0.2">
      <c r="A160" s="149" t="s">
        <v>92</v>
      </c>
      <c r="B160" s="151">
        <v>5</v>
      </c>
      <c r="C160" s="141">
        <v>7</v>
      </c>
      <c r="D160" s="152">
        <v>0.02</v>
      </c>
      <c r="E160" s="152">
        <v>0.02</v>
      </c>
      <c r="F160" s="152">
        <v>0.02</v>
      </c>
      <c r="G160" s="152">
        <v>0.02</v>
      </c>
      <c r="H160" s="152">
        <v>0.9</v>
      </c>
      <c r="I160" s="152">
        <v>0.02</v>
      </c>
      <c r="J160" s="143">
        <f t="shared" si="9"/>
        <v>1</v>
      </c>
    </row>
    <row r="161" spans="1:10" x14ac:dyDescent="0.2">
      <c r="A161" s="149" t="s">
        <v>92</v>
      </c>
      <c r="B161" s="151">
        <v>5</v>
      </c>
      <c r="C161" s="141">
        <v>8</v>
      </c>
      <c r="D161" s="152">
        <v>0.02</v>
      </c>
      <c r="E161" s="152">
        <v>0.02</v>
      </c>
      <c r="F161" s="152">
        <v>0.02</v>
      </c>
      <c r="G161" s="152">
        <v>0.02</v>
      </c>
      <c r="H161" s="152">
        <v>0.9</v>
      </c>
      <c r="I161" s="152">
        <v>0.02</v>
      </c>
      <c r="J161" s="143">
        <f t="shared" si="9"/>
        <v>1</v>
      </c>
    </row>
    <row r="162" spans="1:10" x14ac:dyDescent="0.2">
      <c r="A162" s="149" t="s">
        <v>92</v>
      </c>
      <c r="B162" s="151">
        <v>5</v>
      </c>
      <c r="C162" s="141">
        <v>9</v>
      </c>
      <c r="D162" s="152">
        <v>0.02</v>
      </c>
      <c r="E162" s="152">
        <v>0.02</v>
      </c>
      <c r="F162" s="152">
        <v>0.02</v>
      </c>
      <c r="G162" s="152">
        <v>0.02</v>
      </c>
      <c r="H162" s="152">
        <v>0.9</v>
      </c>
      <c r="I162" s="152">
        <v>0.02</v>
      </c>
      <c r="J162" s="143">
        <f t="shared" si="9"/>
        <v>1</v>
      </c>
    </row>
    <row r="163" spans="1:10" x14ac:dyDescent="0.2">
      <c r="A163" s="149" t="s">
        <v>92</v>
      </c>
      <c r="B163" s="151">
        <v>5</v>
      </c>
      <c r="C163" s="141">
        <v>10</v>
      </c>
      <c r="D163" s="152">
        <v>0.02</v>
      </c>
      <c r="E163" s="152">
        <v>0.02</v>
      </c>
      <c r="F163" s="152">
        <v>0.02</v>
      </c>
      <c r="G163" s="152">
        <v>0.02</v>
      </c>
      <c r="H163" s="152">
        <v>0.9</v>
      </c>
      <c r="I163" s="152">
        <v>0.02</v>
      </c>
      <c r="J163" s="143">
        <f t="shared" si="9"/>
        <v>1</v>
      </c>
    </row>
    <row r="164" spans="1:10" x14ac:dyDescent="0.2">
      <c r="A164" s="149" t="s">
        <v>92</v>
      </c>
      <c r="B164" s="151">
        <v>5</v>
      </c>
      <c r="C164" s="141">
        <v>11</v>
      </c>
      <c r="D164" s="152">
        <v>0.02</v>
      </c>
      <c r="E164" s="152">
        <v>0.02</v>
      </c>
      <c r="F164" s="152">
        <v>0.02</v>
      </c>
      <c r="G164" s="152">
        <v>0.02</v>
      </c>
      <c r="H164" s="152">
        <v>0.9</v>
      </c>
      <c r="I164" s="152">
        <v>0.02</v>
      </c>
      <c r="J164" s="143">
        <f t="shared" si="9"/>
        <v>1</v>
      </c>
    </row>
    <row r="165" spans="1:10" x14ac:dyDescent="0.2">
      <c r="A165" s="149" t="s">
        <v>92</v>
      </c>
      <c r="B165" s="151">
        <v>5</v>
      </c>
      <c r="C165" s="141">
        <v>12</v>
      </c>
      <c r="D165" s="152">
        <v>0.02</v>
      </c>
      <c r="E165" s="152">
        <v>0.02</v>
      </c>
      <c r="F165" s="152">
        <v>0.02</v>
      </c>
      <c r="G165" s="152">
        <v>0.02</v>
      </c>
      <c r="H165" s="152">
        <v>0.9</v>
      </c>
      <c r="I165" s="152">
        <v>0.02</v>
      </c>
      <c r="J165" s="143">
        <f t="shared" si="9"/>
        <v>1</v>
      </c>
    </row>
    <row r="166" spans="1:10" x14ac:dyDescent="0.2">
      <c r="A166" s="149" t="s">
        <v>92</v>
      </c>
      <c r="B166" s="151">
        <v>5</v>
      </c>
      <c r="C166" s="141">
        <v>13</v>
      </c>
      <c r="D166" s="152">
        <v>0.02</v>
      </c>
      <c r="E166" s="152">
        <v>0.02</v>
      </c>
      <c r="F166" s="152">
        <v>0.02</v>
      </c>
      <c r="G166" s="152">
        <v>0.02</v>
      </c>
      <c r="H166" s="152">
        <v>0.9</v>
      </c>
      <c r="I166" s="152">
        <v>0.02</v>
      </c>
      <c r="J166" s="143">
        <f t="shared" si="9"/>
        <v>1</v>
      </c>
    </row>
    <row r="167" spans="1:10" x14ac:dyDescent="0.2">
      <c r="A167" s="149" t="s">
        <v>92</v>
      </c>
      <c r="B167" s="151">
        <v>5</v>
      </c>
      <c r="C167" s="141">
        <v>14</v>
      </c>
      <c r="D167" s="152">
        <v>0.02</v>
      </c>
      <c r="E167" s="152">
        <v>0.02</v>
      </c>
      <c r="F167" s="152">
        <v>0.02</v>
      </c>
      <c r="G167" s="152">
        <v>0.02</v>
      </c>
      <c r="H167" s="152">
        <v>0.9</v>
      </c>
      <c r="I167" s="152">
        <v>0.02</v>
      </c>
      <c r="J167" s="143">
        <f t="shared" si="9"/>
        <v>1</v>
      </c>
    </row>
    <row r="168" spans="1:10" x14ac:dyDescent="0.2">
      <c r="A168" s="149" t="s">
        <v>92</v>
      </c>
      <c r="B168" s="151">
        <v>5</v>
      </c>
      <c r="C168" s="141">
        <v>15</v>
      </c>
      <c r="D168" s="152">
        <v>0.02</v>
      </c>
      <c r="E168" s="152">
        <v>0.02</v>
      </c>
      <c r="F168" s="152">
        <v>0.02</v>
      </c>
      <c r="G168" s="152">
        <v>0.02</v>
      </c>
      <c r="H168" s="152">
        <v>0.9</v>
      </c>
      <c r="I168" s="152">
        <v>0.02</v>
      </c>
      <c r="J168" s="143">
        <f t="shared" si="9"/>
        <v>1</v>
      </c>
    </row>
    <row r="169" spans="1:10" x14ac:dyDescent="0.2">
      <c r="A169" s="149" t="s">
        <v>92</v>
      </c>
      <c r="B169" s="151">
        <v>5</v>
      </c>
      <c r="C169" s="141">
        <v>16</v>
      </c>
      <c r="D169" s="152">
        <v>0.02</v>
      </c>
      <c r="E169" s="152">
        <v>0.02</v>
      </c>
      <c r="F169" s="152">
        <v>0.02</v>
      </c>
      <c r="G169" s="152">
        <v>0.02</v>
      </c>
      <c r="H169" s="152">
        <v>0.9</v>
      </c>
      <c r="I169" s="152">
        <v>0.02</v>
      </c>
      <c r="J169" s="143">
        <f t="shared" si="9"/>
        <v>1</v>
      </c>
    </row>
    <row r="170" spans="1:10" x14ac:dyDescent="0.2">
      <c r="A170" s="149" t="s">
        <v>92</v>
      </c>
      <c r="B170" s="151">
        <v>5</v>
      </c>
      <c r="C170" s="141">
        <v>17</v>
      </c>
      <c r="D170" s="152">
        <v>0.02</v>
      </c>
      <c r="E170" s="152">
        <v>0.02</v>
      </c>
      <c r="F170" s="152">
        <v>0.02</v>
      </c>
      <c r="G170" s="152">
        <v>0.02</v>
      </c>
      <c r="H170" s="152">
        <v>0.9</v>
      </c>
      <c r="I170" s="152">
        <v>0.02</v>
      </c>
      <c r="J170" s="143">
        <f t="shared" si="9"/>
        <v>1</v>
      </c>
    </row>
    <row r="171" spans="1:10" x14ac:dyDescent="0.2">
      <c r="A171" s="149" t="s">
        <v>92</v>
      </c>
      <c r="B171" s="151">
        <v>5</v>
      </c>
      <c r="C171" s="141">
        <v>18</v>
      </c>
      <c r="D171" s="152">
        <v>0.02</v>
      </c>
      <c r="E171" s="152">
        <v>0.02</v>
      </c>
      <c r="F171" s="152">
        <v>0.02</v>
      </c>
      <c r="G171" s="152">
        <v>0.02</v>
      </c>
      <c r="H171" s="152">
        <v>0.9</v>
      </c>
      <c r="I171" s="152">
        <v>0.02</v>
      </c>
      <c r="J171" s="143">
        <f t="shared" si="9"/>
        <v>1</v>
      </c>
    </row>
    <row r="172" spans="1:10" x14ac:dyDescent="0.2">
      <c r="A172" s="149" t="s">
        <v>92</v>
      </c>
      <c r="B172" s="151">
        <v>5</v>
      </c>
      <c r="C172" s="141">
        <v>19</v>
      </c>
      <c r="D172" s="152">
        <v>0.02</v>
      </c>
      <c r="E172" s="152">
        <v>0.02</v>
      </c>
      <c r="F172" s="152">
        <v>0.02</v>
      </c>
      <c r="G172" s="152">
        <v>0.02</v>
      </c>
      <c r="H172" s="152">
        <v>0.9</v>
      </c>
      <c r="I172" s="152">
        <v>0.02</v>
      </c>
      <c r="J172" s="143">
        <f t="shared" si="9"/>
        <v>1</v>
      </c>
    </row>
    <row r="173" spans="1:10" x14ac:dyDescent="0.2">
      <c r="A173" s="149" t="s">
        <v>92</v>
      </c>
      <c r="B173" s="151">
        <v>5</v>
      </c>
      <c r="C173" s="141">
        <v>20</v>
      </c>
      <c r="D173" s="152">
        <v>0.02</v>
      </c>
      <c r="E173" s="152">
        <v>0.02</v>
      </c>
      <c r="F173" s="152">
        <v>0.02</v>
      </c>
      <c r="G173" s="152">
        <v>0.02</v>
      </c>
      <c r="H173" s="152">
        <v>0.9</v>
      </c>
      <c r="I173" s="152">
        <v>0.02</v>
      </c>
      <c r="J173" s="143">
        <f t="shared" si="9"/>
        <v>1</v>
      </c>
    </row>
    <row r="174" spans="1:10" x14ac:dyDescent="0.2">
      <c r="A174" s="149" t="s">
        <v>92</v>
      </c>
      <c r="B174" s="151">
        <v>5</v>
      </c>
      <c r="C174" s="141">
        <v>21</v>
      </c>
      <c r="D174" s="152">
        <v>0.02</v>
      </c>
      <c r="E174" s="152">
        <v>0.02</v>
      </c>
      <c r="F174" s="152">
        <v>0.02</v>
      </c>
      <c r="G174" s="152">
        <v>0.02</v>
      </c>
      <c r="H174" s="152">
        <v>0.9</v>
      </c>
      <c r="I174" s="152">
        <v>0.02</v>
      </c>
      <c r="J174" s="143">
        <f t="shared" si="9"/>
        <v>1</v>
      </c>
    </row>
    <row r="175" spans="1:10" x14ac:dyDescent="0.2">
      <c r="A175" s="149" t="s">
        <v>92</v>
      </c>
      <c r="B175" s="151">
        <v>5</v>
      </c>
      <c r="C175" s="141">
        <v>22</v>
      </c>
      <c r="D175" s="152">
        <v>0.02</v>
      </c>
      <c r="E175" s="152">
        <v>0.02</v>
      </c>
      <c r="F175" s="152">
        <v>0.02</v>
      </c>
      <c r="G175" s="152">
        <v>0.02</v>
      </c>
      <c r="H175" s="152">
        <v>0.9</v>
      </c>
      <c r="I175" s="152">
        <v>0.02</v>
      </c>
      <c r="J175" s="143">
        <f t="shared" si="9"/>
        <v>1</v>
      </c>
    </row>
    <row r="176" spans="1:10" x14ac:dyDescent="0.2">
      <c r="A176" s="149" t="s">
        <v>92</v>
      </c>
      <c r="B176" s="151">
        <v>5</v>
      </c>
      <c r="C176" s="141">
        <v>23</v>
      </c>
      <c r="D176" s="152">
        <v>0.02</v>
      </c>
      <c r="E176" s="152">
        <v>0.02</v>
      </c>
      <c r="F176" s="152">
        <v>0.02</v>
      </c>
      <c r="G176" s="152">
        <v>0.02</v>
      </c>
      <c r="H176" s="152">
        <v>0.9</v>
      </c>
      <c r="I176" s="152">
        <v>0.02</v>
      </c>
      <c r="J176" s="143">
        <f t="shared" si="9"/>
        <v>1</v>
      </c>
    </row>
    <row r="177" spans="1:10" x14ac:dyDescent="0.2">
      <c r="A177" s="149" t="s">
        <v>92</v>
      </c>
      <c r="B177" s="151">
        <v>5</v>
      </c>
      <c r="C177" s="141">
        <v>24</v>
      </c>
      <c r="D177" s="152">
        <v>0.02</v>
      </c>
      <c r="E177" s="152">
        <v>0.02</v>
      </c>
      <c r="F177" s="152">
        <v>0.02</v>
      </c>
      <c r="G177" s="152">
        <v>0.02</v>
      </c>
      <c r="H177" s="152">
        <v>0.9</v>
      </c>
      <c r="I177" s="152">
        <v>0.02</v>
      </c>
      <c r="J177" s="143">
        <f t="shared" si="9"/>
        <v>1</v>
      </c>
    </row>
    <row r="178" spans="1:10" x14ac:dyDescent="0.2">
      <c r="A178" s="149" t="s">
        <v>92</v>
      </c>
      <c r="B178" s="151">
        <v>5</v>
      </c>
      <c r="C178" s="141">
        <v>25</v>
      </c>
      <c r="D178" s="152">
        <v>0.02</v>
      </c>
      <c r="E178" s="152">
        <v>0.02</v>
      </c>
      <c r="F178" s="152">
        <v>0.02</v>
      </c>
      <c r="G178" s="152">
        <v>0.02</v>
      </c>
      <c r="H178" s="152">
        <v>0.9</v>
      </c>
      <c r="I178" s="152">
        <v>0.02</v>
      </c>
      <c r="J178" s="143">
        <f t="shared" si="9"/>
        <v>1</v>
      </c>
    </row>
    <row r="179" spans="1:10" x14ac:dyDescent="0.2">
      <c r="A179" s="149" t="s">
        <v>93</v>
      </c>
      <c r="B179" s="151">
        <v>6</v>
      </c>
      <c r="C179" s="141">
        <v>1</v>
      </c>
      <c r="D179" s="152">
        <v>0.45</v>
      </c>
      <c r="E179" s="152">
        <v>2.5000000000000001E-2</v>
      </c>
      <c r="F179" s="152">
        <v>2.5000000000000001E-2</v>
      </c>
      <c r="G179" s="152">
        <v>0.45</v>
      </c>
      <c r="H179" s="152">
        <v>2.5000000000000001E-2</v>
      </c>
      <c r="I179" s="152">
        <v>2.5000000000000001E-2</v>
      </c>
      <c r="J179" s="143">
        <f t="shared" ref="J179:J203" si="10">SUM(D179:I179)</f>
        <v>1</v>
      </c>
    </row>
    <row r="180" spans="1:10" x14ac:dyDescent="0.2">
      <c r="A180" s="149" t="s">
        <v>93</v>
      </c>
      <c r="B180" s="151">
        <v>6</v>
      </c>
      <c r="C180" s="141">
        <v>2</v>
      </c>
      <c r="D180" s="152">
        <v>0.45</v>
      </c>
      <c r="E180" s="152">
        <v>2.5000000000000001E-2</v>
      </c>
      <c r="F180" s="152">
        <v>2.5000000000000001E-2</v>
      </c>
      <c r="G180" s="152">
        <v>0.45</v>
      </c>
      <c r="H180" s="152">
        <v>2.5000000000000001E-2</v>
      </c>
      <c r="I180" s="152">
        <v>2.5000000000000001E-2</v>
      </c>
      <c r="J180" s="143">
        <f t="shared" si="10"/>
        <v>1</v>
      </c>
    </row>
    <row r="181" spans="1:10" x14ac:dyDescent="0.2">
      <c r="A181" s="149" t="s">
        <v>93</v>
      </c>
      <c r="B181" s="151">
        <v>6</v>
      </c>
      <c r="C181" s="141">
        <v>3</v>
      </c>
      <c r="D181" s="152">
        <v>0.45</v>
      </c>
      <c r="E181" s="152">
        <v>2.5000000000000001E-2</v>
      </c>
      <c r="F181" s="152">
        <v>2.5000000000000001E-2</v>
      </c>
      <c r="G181" s="152">
        <v>0.45</v>
      </c>
      <c r="H181" s="152">
        <v>2.5000000000000001E-2</v>
      </c>
      <c r="I181" s="152">
        <v>2.5000000000000001E-2</v>
      </c>
      <c r="J181" s="143">
        <f t="shared" si="10"/>
        <v>1</v>
      </c>
    </row>
    <row r="182" spans="1:10" x14ac:dyDescent="0.2">
      <c r="A182" s="149" t="s">
        <v>93</v>
      </c>
      <c r="B182" s="151">
        <v>6</v>
      </c>
      <c r="C182" s="141">
        <v>4</v>
      </c>
      <c r="D182" s="152">
        <v>0.45</v>
      </c>
      <c r="E182" s="152">
        <v>2.5000000000000001E-2</v>
      </c>
      <c r="F182" s="152">
        <v>2.5000000000000001E-2</v>
      </c>
      <c r="G182" s="152">
        <v>0.45</v>
      </c>
      <c r="H182" s="152">
        <v>2.5000000000000001E-2</v>
      </c>
      <c r="I182" s="152">
        <v>2.5000000000000001E-2</v>
      </c>
      <c r="J182" s="143">
        <f t="shared" si="10"/>
        <v>1</v>
      </c>
    </row>
    <row r="183" spans="1:10" x14ac:dyDescent="0.2">
      <c r="A183" s="149" t="s">
        <v>93</v>
      </c>
      <c r="B183" s="151">
        <v>6</v>
      </c>
      <c r="C183" s="141">
        <v>5</v>
      </c>
      <c r="D183" s="152">
        <v>0.45</v>
      </c>
      <c r="E183" s="152">
        <v>2.5000000000000001E-2</v>
      </c>
      <c r="F183" s="152">
        <v>2.5000000000000001E-2</v>
      </c>
      <c r="G183" s="152">
        <v>0.45</v>
      </c>
      <c r="H183" s="152">
        <v>2.5000000000000001E-2</v>
      </c>
      <c r="I183" s="152">
        <v>2.5000000000000001E-2</v>
      </c>
      <c r="J183" s="143">
        <f t="shared" si="10"/>
        <v>1</v>
      </c>
    </row>
    <row r="184" spans="1:10" x14ac:dyDescent="0.2">
      <c r="A184" s="149" t="s">
        <v>93</v>
      </c>
      <c r="B184" s="151">
        <v>6</v>
      </c>
      <c r="C184" s="141">
        <v>6</v>
      </c>
      <c r="D184" s="152">
        <v>0.45</v>
      </c>
      <c r="E184" s="152">
        <v>2.5000000000000001E-2</v>
      </c>
      <c r="F184" s="152">
        <v>2.5000000000000001E-2</v>
      </c>
      <c r="G184" s="152">
        <v>0.45</v>
      </c>
      <c r="H184" s="152">
        <v>2.5000000000000001E-2</v>
      </c>
      <c r="I184" s="152">
        <v>2.5000000000000001E-2</v>
      </c>
      <c r="J184" s="143">
        <f t="shared" si="10"/>
        <v>1</v>
      </c>
    </row>
    <row r="185" spans="1:10" x14ac:dyDescent="0.2">
      <c r="A185" s="149" t="s">
        <v>93</v>
      </c>
      <c r="B185" s="151">
        <v>6</v>
      </c>
      <c r="C185" s="141">
        <v>7</v>
      </c>
      <c r="D185" s="152">
        <v>0.45</v>
      </c>
      <c r="E185" s="152">
        <v>2.5000000000000001E-2</v>
      </c>
      <c r="F185" s="152">
        <v>2.5000000000000001E-2</v>
      </c>
      <c r="G185" s="152">
        <v>0.45</v>
      </c>
      <c r="H185" s="152">
        <v>2.5000000000000001E-2</v>
      </c>
      <c r="I185" s="152">
        <v>2.5000000000000001E-2</v>
      </c>
      <c r="J185" s="143">
        <f t="shared" si="10"/>
        <v>1</v>
      </c>
    </row>
    <row r="186" spans="1:10" x14ac:dyDescent="0.2">
      <c r="A186" s="149" t="s">
        <v>93</v>
      </c>
      <c r="B186" s="151">
        <v>6</v>
      </c>
      <c r="C186" s="141">
        <v>8</v>
      </c>
      <c r="D186" s="152">
        <v>0.45</v>
      </c>
      <c r="E186" s="152">
        <v>2.5000000000000001E-2</v>
      </c>
      <c r="F186" s="152">
        <v>2.5000000000000001E-2</v>
      </c>
      <c r="G186" s="152">
        <v>0.45</v>
      </c>
      <c r="H186" s="152">
        <v>2.5000000000000001E-2</v>
      </c>
      <c r="I186" s="152">
        <v>2.5000000000000001E-2</v>
      </c>
      <c r="J186" s="143">
        <f t="shared" si="10"/>
        <v>1</v>
      </c>
    </row>
    <row r="187" spans="1:10" x14ac:dyDescent="0.2">
      <c r="A187" s="149" t="s">
        <v>93</v>
      </c>
      <c r="B187" s="151">
        <v>6</v>
      </c>
      <c r="C187" s="141">
        <v>9</v>
      </c>
      <c r="D187" s="152">
        <v>0.45</v>
      </c>
      <c r="E187" s="152">
        <v>2.5000000000000001E-2</v>
      </c>
      <c r="F187" s="152">
        <v>2.5000000000000001E-2</v>
      </c>
      <c r="G187" s="152">
        <v>0.45</v>
      </c>
      <c r="H187" s="152">
        <v>2.5000000000000001E-2</v>
      </c>
      <c r="I187" s="152">
        <v>2.5000000000000001E-2</v>
      </c>
      <c r="J187" s="143">
        <f t="shared" si="10"/>
        <v>1</v>
      </c>
    </row>
    <row r="188" spans="1:10" x14ac:dyDescent="0.2">
      <c r="A188" s="149" t="s">
        <v>93</v>
      </c>
      <c r="B188" s="151">
        <v>6</v>
      </c>
      <c r="C188" s="141">
        <v>10</v>
      </c>
      <c r="D188" s="152">
        <v>0.45</v>
      </c>
      <c r="E188" s="152">
        <v>2.5000000000000001E-2</v>
      </c>
      <c r="F188" s="152">
        <v>2.5000000000000001E-2</v>
      </c>
      <c r="G188" s="152">
        <v>0.45</v>
      </c>
      <c r="H188" s="152">
        <v>2.5000000000000001E-2</v>
      </c>
      <c r="I188" s="152">
        <v>2.5000000000000001E-2</v>
      </c>
      <c r="J188" s="143">
        <f t="shared" si="10"/>
        <v>1</v>
      </c>
    </row>
    <row r="189" spans="1:10" x14ac:dyDescent="0.2">
      <c r="A189" s="149" t="s">
        <v>93</v>
      </c>
      <c r="B189" s="151">
        <v>6</v>
      </c>
      <c r="C189" s="141">
        <v>11</v>
      </c>
      <c r="D189" s="152">
        <v>0.45</v>
      </c>
      <c r="E189" s="152">
        <v>2.5000000000000001E-2</v>
      </c>
      <c r="F189" s="152">
        <v>2.5000000000000001E-2</v>
      </c>
      <c r="G189" s="152">
        <v>0.45</v>
      </c>
      <c r="H189" s="152">
        <v>2.5000000000000001E-2</v>
      </c>
      <c r="I189" s="152">
        <v>2.5000000000000001E-2</v>
      </c>
      <c r="J189" s="143">
        <f t="shared" si="10"/>
        <v>1</v>
      </c>
    </row>
    <row r="190" spans="1:10" x14ac:dyDescent="0.2">
      <c r="A190" s="149" t="s">
        <v>93</v>
      </c>
      <c r="B190" s="151">
        <v>6</v>
      </c>
      <c r="C190" s="141">
        <v>12</v>
      </c>
      <c r="D190" s="152">
        <v>0.45</v>
      </c>
      <c r="E190" s="152">
        <v>2.5000000000000001E-2</v>
      </c>
      <c r="F190" s="152">
        <v>2.5000000000000001E-2</v>
      </c>
      <c r="G190" s="152">
        <v>0.45</v>
      </c>
      <c r="H190" s="152">
        <v>2.5000000000000001E-2</v>
      </c>
      <c r="I190" s="152">
        <v>2.5000000000000001E-2</v>
      </c>
      <c r="J190" s="143">
        <f t="shared" si="10"/>
        <v>1</v>
      </c>
    </row>
    <row r="191" spans="1:10" x14ac:dyDescent="0.2">
      <c r="A191" s="149" t="s">
        <v>93</v>
      </c>
      <c r="B191" s="151">
        <v>6</v>
      </c>
      <c r="C191" s="141">
        <v>13</v>
      </c>
      <c r="D191" s="152">
        <v>0.45</v>
      </c>
      <c r="E191" s="152">
        <v>2.5000000000000001E-2</v>
      </c>
      <c r="F191" s="152">
        <v>2.5000000000000001E-2</v>
      </c>
      <c r="G191" s="152">
        <v>0.45</v>
      </c>
      <c r="H191" s="152">
        <v>2.5000000000000001E-2</v>
      </c>
      <c r="I191" s="152">
        <v>2.5000000000000001E-2</v>
      </c>
      <c r="J191" s="143">
        <f t="shared" si="10"/>
        <v>1</v>
      </c>
    </row>
    <row r="192" spans="1:10" x14ac:dyDescent="0.2">
      <c r="A192" s="149" t="s">
        <v>93</v>
      </c>
      <c r="B192" s="151">
        <v>6</v>
      </c>
      <c r="C192" s="141">
        <v>14</v>
      </c>
      <c r="D192" s="152">
        <v>0.45</v>
      </c>
      <c r="E192" s="152">
        <v>2.5000000000000001E-2</v>
      </c>
      <c r="F192" s="152">
        <v>2.5000000000000001E-2</v>
      </c>
      <c r="G192" s="152">
        <v>0.45</v>
      </c>
      <c r="H192" s="152">
        <v>2.5000000000000001E-2</v>
      </c>
      <c r="I192" s="152">
        <v>2.5000000000000001E-2</v>
      </c>
      <c r="J192" s="143">
        <f t="shared" si="10"/>
        <v>1</v>
      </c>
    </row>
    <row r="193" spans="1:10" x14ac:dyDescent="0.2">
      <c r="A193" s="149" t="s">
        <v>93</v>
      </c>
      <c r="B193" s="151">
        <v>6</v>
      </c>
      <c r="C193" s="141">
        <v>15</v>
      </c>
      <c r="D193" s="152">
        <v>0.45</v>
      </c>
      <c r="E193" s="152">
        <v>2.5000000000000001E-2</v>
      </c>
      <c r="F193" s="152">
        <v>2.5000000000000001E-2</v>
      </c>
      <c r="G193" s="152">
        <v>0.45</v>
      </c>
      <c r="H193" s="152">
        <v>2.5000000000000001E-2</v>
      </c>
      <c r="I193" s="152">
        <v>2.5000000000000001E-2</v>
      </c>
      <c r="J193" s="143">
        <f t="shared" si="10"/>
        <v>1</v>
      </c>
    </row>
    <row r="194" spans="1:10" x14ac:dyDescent="0.2">
      <c r="A194" s="149" t="s">
        <v>93</v>
      </c>
      <c r="B194" s="151">
        <v>6</v>
      </c>
      <c r="C194" s="141">
        <v>16</v>
      </c>
      <c r="D194" s="152">
        <v>0.45</v>
      </c>
      <c r="E194" s="152">
        <v>2.5000000000000001E-2</v>
      </c>
      <c r="F194" s="152">
        <v>2.5000000000000001E-2</v>
      </c>
      <c r="G194" s="152">
        <v>0.45</v>
      </c>
      <c r="H194" s="152">
        <v>2.5000000000000001E-2</v>
      </c>
      <c r="I194" s="152">
        <v>2.5000000000000001E-2</v>
      </c>
      <c r="J194" s="143">
        <f t="shared" si="10"/>
        <v>1</v>
      </c>
    </row>
    <row r="195" spans="1:10" x14ac:dyDescent="0.2">
      <c r="A195" s="149" t="s">
        <v>93</v>
      </c>
      <c r="B195" s="151">
        <v>6</v>
      </c>
      <c r="C195" s="141">
        <v>17</v>
      </c>
      <c r="D195" s="152">
        <v>0.45</v>
      </c>
      <c r="E195" s="152">
        <v>2.5000000000000001E-2</v>
      </c>
      <c r="F195" s="152">
        <v>2.5000000000000001E-2</v>
      </c>
      <c r="G195" s="152">
        <v>0.45</v>
      </c>
      <c r="H195" s="152">
        <v>2.5000000000000001E-2</v>
      </c>
      <c r="I195" s="152">
        <v>2.5000000000000001E-2</v>
      </c>
      <c r="J195" s="143">
        <f t="shared" si="10"/>
        <v>1</v>
      </c>
    </row>
    <row r="196" spans="1:10" x14ac:dyDescent="0.2">
      <c r="A196" s="149" t="s">
        <v>93</v>
      </c>
      <c r="B196" s="151">
        <v>6</v>
      </c>
      <c r="C196" s="141">
        <v>18</v>
      </c>
      <c r="D196" s="152">
        <v>0.45</v>
      </c>
      <c r="E196" s="152">
        <v>2.5000000000000001E-2</v>
      </c>
      <c r="F196" s="152">
        <v>2.5000000000000001E-2</v>
      </c>
      <c r="G196" s="152">
        <v>0.45</v>
      </c>
      <c r="H196" s="152">
        <v>2.5000000000000001E-2</v>
      </c>
      <c r="I196" s="152">
        <v>2.5000000000000001E-2</v>
      </c>
      <c r="J196" s="143">
        <f t="shared" si="10"/>
        <v>1</v>
      </c>
    </row>
    <row r="197" spans="1:10" x14ac:dyDescent="0.2">
      <c r="A197" s="149" t="s">
        <v>93</v>
      </c>
      <c r="B197" s="151">
        <v>6</v>
      </c>
      <c r="C197" s="141">
        <v>19</v>
      </c>
      <c r="D197" s="152">
        <v>0.45</v>
      </c>
      <c r="E197" s="152">
        <v>2.5000000000000001E-2</v>
      </c>
      <c r="F197" s="152">
        <v>2.5000000000000001E-2</v>
      </c>
      <c r="G197" s="152">
        <v>0.45</v>
      </c>
      <c r="H197" s="152">
        <v>2.5000000000000001E-2</v>
      </c>
      <c r="I197" s="152">
        <v>2.5000000000000001E-2</v>
      </c>
      <c r="J197" s="143">
        <f t="shared" si="10"/>
        <v>1</v>
      </c>
    </row>
    <row r="198" spans="1:10" x14ac:dyDescent="0.2">
      <c r="A198" s="149" t="s">
        <v>93</v>
      </c>
      <c r="B198" s="151">
        <v>6</v>
      </c>
      <c r="C198" s="141">
        <v>20</v>
      </c>
      <c r="D198" s="152">
        <v>0.45</v>
      </c>
      <c r="E198" s="152">
        <v>2.5000000000000001E-2</v>
      </c>
      <c r="F198" s="152">
        <v>2.5000000000000001E-2</v>
      </c>
      <c r="G198" s="152">
        <v>0.45</v>
      </c>
      <c r="H198" s="152">
        <v>2.5000000000000001E-2</v>
      </c>
      <c r="I198" s="152">
        <v>2.5000000000000001E-2</v>
      </c>
      <c r="J198" s="143">
        <f t="shared" si="10"/>
        <v>1</v>
      </c>
    </row>
    <row r="199" spans="1:10" x14ac:dyDescent="0.2">
      <c r="A199" s="149" t="s">
        <v>93</v>
      </c>
      <c r="B199" s="151">
        <v>6</v>
      </c>
      <c r="C199" s="141">
        <v>21</v>
      </c>
      <c r="D199" s="152">
        <v>0.45</v>
      </c>
      <c r="E199" s="152">
        <v>2.5000000000000001E-2</v>
      </c>
      <c r="F199" s="152">
        <v>2.5000000000000001E-2</v>
      </c>
      <c r="G199" s="152">
        <v>0.45</v>
      </c>
      <c r="H199" s="152">
        <v>2.5000000000000001E-2</v>
      </c>
      <c r="I199" s="152">
        <v>2.5000000000000001E-2</v>
      </c>
      <c r="J199" s="143">
        <f t="shared" si="10"/>
        <v>1</v>
      </c>
    </row>
    <row r="200" spans="1:10" x14ac:dyDescent="0.2">
      <c r="A200" s="149" t="s">
        <v>93</v>
      </c>
      <c r="B200" s="151">
        <v>6</v>
      </c>
      <c r="C200" s="141">
        <v>22</v>
      </c>
      <c r="D200" s="152">
        <v>0.45</v>
      </c>
      <c r="E200" s="152">
        <v>2.5000000000000001E-2</v>
      </c>
      <c r="F200" s="152">
        <v>2.5000000000000001E-2</v>
      </c>
      <c r="G200" s="152">
        <v>0.45</v>
      </c>
      <c r="H200" s="152">
        <v>2.5000000000000001E-2</v>
      </c>
      <c r="I200" s="152">
        <v>2.5000000000000001E-2</v>
      </c>
      <c r="J200" s="143">
        <f t="shared" si="10"/>
        <v>1</v>
      </c>
    </row>
    <row r="201" spans="1:10" x14ac:dyDescent="0.2">
      <c r="A201" s="149" t="s">
        <v>93</v>
      </c>
      <c r="B201" s="151">
        <v>6</v>
      </c>
      <c r="C201" s="141">
        <v>23</v>
      </c>
      <c r="D201" s="152">
        <v>0.45</v>
      </c>
      <c r="E201" s="152">
        <v>2.5000000000000001E-2</v>
      </c>
      <c r="F201" s="152">
        <v>2.5000000000000001E-2</v>
      </c>
      <c r="G201" s="152">
        <v>0.45</v>
      </c>
      <c r="H201" s="152">
        <v>2.5000000000000001E-2</v>
      </c>
      <c r="I201" s="152">
        <v>2.5000000000000001E-2</v>
      </c>
      <c r="J201" s="143">
        <f t="shared" si="10"/>
        <v>1</v>
      </c>
    </row>
    <row r="202" spans="1:10" x14ac:dyDescent="0.2">
      <c r="A202" s="149" t="s">
        <v>93</v>
      </c>
      <c r="B202" s="151">
        <v>6</v>
      </c>
      <c r="C202" s="141">
        <v>24</v>
      </c>
      <c r="D202" s="152">
        <v>0.45</v>
      </c>
      <c r="E202" s="152">
        <v>2.5000000000000001E-2</v>
      </c>
      <c r="F202" s="152">
        <v>2.5000000000000001E-2</v>
      </c>
      <c r="G202" s="152">
        <v>0.45</v>
      </c>
      <c r="H202" s="152">
        <v>2.5000000000000001E-2</v>
      </c>
      <c r="I202" s="152">
        <v>2.5000000000000001E-2</v>
      </c>
      <c r="J202" s="143">
        <f t="shared" si="10"/>
        <v>1</v>
      </c>
    </row>
    <row r="203" spans="1:10" x14ac:dyDescent="0.2">
      <c r="A203" s="149" t="s">
        <v>93</v>
      </c>
      <c r="B203" s="151">
        <v>6</v>
      </c>
      <c r="C203" s="141">
        <v>25</v>
      </c>
      <c r="D203" s="152">
        <v>0.45</v>
      </c>
      <c r="E203" s="152">
        <v>2.5000000000000001E-2</v>
      </c>
      <c r="F203" s="152">
        <v>2.5000000000000001E-2</v>
      </c>
      <c r="G203" s="152">
        <v>0.45</v>
      </c>
      <c r="H203" s="152">
        <v>2.5000000000000001E-2</v>
      </c>
      <c r="I203" s="152">
        <v>2.5000000000000001E-2</v>
      </c>
      <c r="J203" s="143">
        <f t="shared" si="10"/>
        <v>1</v>
      </c>
    </row>
    <row r="204" spans="1:10" x14ac:dyDescent="0.2">
      <c r="A204" s="149" t="s">
        <v>94</v>
      </c>
      <c r="B204" s="151">
        <v>7</v>
      </c>
      <c r="C204" s="141">
        <v>1</v>
      </c>
      <c r="D204" s="152">
        <v>0.9</v>
      </c>
      <c r="E204" s="152">
        <v>0.02</v>
      </c>
      <c r="F204" s="152">
        <v>0.02</v>
      </c>
      <c r="G204" s="152">
        <v>0.02</v>
      </c>
      <c r="H204" s="152">
        <v>0.02</v>
      </c>
      <c r="I204" s="152">
        <v>0.02</v>
      </c>
      <c r="J204" s="143">
        <f>SUM(D204:I204)</f>
        <v>1</v>
      </c>
    </row>
    <row r="205" spans="1:10" x14ac:dyDescent="0.2">
      <c r="A205" s="149" t="s">
        <v>94</v>
      </c>
      <c r="B205" s="151">
        <v>7</v>
      </c>
      <c r="C205" s="141">
        <v>2</v>
      </c>
      <c r="D205" s="152">
        <v>0.02</v>
      </c>
      <c r="E205" s="152">
        <v>0.9</v>
      </c>
      <c r="F205" s="152">
        <v>0.02</v>
      </c>
      <c r="G205" s="152">
        <v>0.02</v>
      </c>
      <c r="H205" s="152">
        <v>0.02</v>
      </c>
      <c r="I205" s="152">
        <v>0.02</v>
      </c>
      <c r="J205" s="143">
        <f t="shared" ref="J205:J228" si="11">SUM(D205:I205)</f>
        <v>1</v>
      </c>
    </row>
    <row r="206" spans="1:10" x14ac:dyDescent="0.2">
      <c r="A206" s="149" t="s">
        <v>94</v>
      </c>
      <c r="B206" s="151">
        <v>7</v>
      </c>
      <c r="C206" s="141">
        <v>3</v>
      </c>
      <c r="D206" s="152">
        <v>0.02</v>
      </c>
      <c r="E206" s="152">
        <v>0.02</v>
      </c>
      <c r="F206" s="152">
        <v>0.9</v>
      </c>
      <c r="G206" s="152">
        <v>0.02</v>
      </c>
      <c r="H206" s="152">
        <v>0.02</v>
      </c>
      <c r="I206" s="152">
        <v>0.02</v>
      </c>
      <c r="J206" s="143">
        <f t="shared" si="11"/>
        <v>1</v>
      </c>
    </row>
    <row r="207" spans="1:10" x14ac:dyDescent="0.2">
      <c r="A207" s="149" t="s">
        <v>94</v>
      </c>
      <c r="B207" s="151">
        <v>7</v>
      </c>
      <c r="C207" s="141">
        <v>4</v>
      </c>
      <c r="D207" s="152">
        <v>0.02</v>
      </c>
      <c r="E207" s="152">
        <v>0.02</v>
      </c>
      <c r="F207" s="152">
        <v>0.02</v>
      </c>
      <c r="G207" s="152">
        <v>0.9</v>
      </c>
      <c r="H207" s="152">
        <v>0.02</v>
      </c>
      <c r="I207" s="152">
        <v>0.02</v>
      </c>
      <c r="J207" s="143">
        <f t="shared" si="11"/>
        <v>1</v>
      </c>
    </row>
    <row r="208" spans="1:10" x14ac:dyDescent="0.2">
      <c r="A208" s="149" t="s">
        <v>94</v>
      </c>
      <c r="B208" s="151">
        <v>7</v>
      </c>
      <c r="C208" s="141">
        <v>5</v>
      </c>
      <c r="D208" s="152">
        <v>0.02</v>
      </c>
      <c r="E208" s="152">
        <v>0.02</v>
      </c>
      <c r="F208" s="152">
        <v>0.02</v>
      </c>
      <c r="G208" s="152">
        <v>0.02</v>
      </c>
      <c r="H208" s="152">
        <v>0.9</v>
      </c>
      <c r="I208" s="152">
        <v>0.02</v>
      </c>
      <c r="J208" s="143">
        <f t="shared" si="11"/>
        <v>1</v>
      </c>
    </row>
    <row r="209" spans="1:10" x14ac:dyDescent="0.2">
      <c r="A209" s="149" t="s">
        <v>94</v>
      </c>
      <c r="B209" s="151">
        <v>7</v>
      </c>
      <c r="C209" s="141">
        <v>6</v>
      </c>
      <c r="D209" s="152">
        <v>0.02</v>
      </c>
      <c r="E209" s="152">
        <v>0.02</v>
      </c>
      <c r="F209" s="152">
        <v>0.02</v>
      </c>
      <c r="G209" s="152">
        <v>0.02</v>
      </c>
      <c r="H209" s="152">
        <v>0.02</v>
      </c>
      <c r="I209" s="152">
        <v>0.9</v>
      </c>
      <c r="J209" s="143">
        <f t="shared" si="11"/>
        <v>1</v>
      </c>
    </row>
    <row r="210" spans="1:10" x14ac:dyDescent="0.2">
      <c r="A210" s="149" t="s">
        <v>94</v>
      </c>
      <c r="B210" s="151">
        <v>7</v>
      </c>
      <c r="C210" s="141">
        <v>7</v>
      </c>
      <c r="D210" s="152">
        <v>0.9</v>
      </c>
      <c r="E210" s="152">
        <v>0.02</v>
      </c>
      <c r="F210" s="152">
        <v>0.02</v>
      </c>
      <c r="G210" s="152">
        <v>0.02</v>
      </c>
      <c r="H210" s="152">
        <v>0.02</v>
      </c>
      <c r="I210" s="152">
        <v>0.02</v>
      </c>
      <c r="J210" s="143">
        <f t="shared" si="11"/>
        <v>1</v>
      </c>
    </row>
    <row r="211" spans="1:10" x14ac:dyDescent="0.2">
      <c r="A211" s="149" t="s">
        <v>94</v>
      </c>
      <c r="B211" s="151">
        <v>7</v>
      </c>
      <c r="C211" s="141">
        <v>8</v>
      </c>
      <c r="D211" s="152">
        <v>0.02</v>
      </c>
      <c r="E211" s="152">
        <v>0.9</v>
      </c>
      <c r="F211" s="152">
        <v>0.02</v>
      </c>
      <c r="G211" s="152">
        <v>0.02</v>
      </c>
      <c r="H211" s="152">
        <v>0.02</v>
      </c>
      <c r="I211" s="152">
        <v>0.02</v>
      </c>
      <c r="J211" s="143">
        <f t="shared" si="11"/>
        <v>1</v>
      </c>
    </row>
    <row r="212" spans="1:10" x14ac:dyDescent="0.2">
      <c r="A212" s="149" t="s">
        <v>94</v>
      </c>
      <c r="B212" s="151">
        <v>7</v>
      </c>
      <c r="C212" s="141">
        <v>9</v>
      </c>
      <c r="D212" s="152">
        <v>0.02</v>
      </c>
      <c r="E212" s="152">
        <v>0.02</v>
      </c>
      <c r="F212" s="152">
        <v>0.9</v>
      </c>
      <c r="G212" s="152">
        <v>0.02</v>
      </c>
      <c r="H212" s="152">
        <v>0.02</v>
      </c>
      <c r="I212" s="152">
        <v>0.02</v>
      </c>
      <c r="J212" s="143">
        <f t="shared" si="11"/>
        <v>1</v>
      </c>
    </row>
    <row r="213" spans="1:10" x14ac:dyDescent="0.2">
      <c r="A213" s="149" t="s">
        <v>94</v>
      </c>
      <c r="B213" s="151">
        <v>7</v>
      </c>
      <c r="C213" s="141">
        <v>10</v>
      </c>
      <c r="D213" s="152">
        <v>0.02</v>
      </c>
      <c r="E213" s="152">
        <v>0.02</v>
      </c>
      <c r="F213" s="152">
        <v>0.02</v>
      </c>
      <c r="G213" s="152">
        <v>0.9</v>
      </c>
      <c r="H213" s="152">
        <v>0.02</v>
      </c>
      <c r="I213" s="152">
        <v>0.02</v>
      </c>
      <c r="J213" s="143">
        <f t="shared" si="11"/>
        <v>1</v>
      </c>
    </row>
    <row r="214" spans="1:10" x14ac:dyDescent="0.2">
      <c r="A214" s="149" t="s">
        <v>94</v>
      </c>
      <c r="B214" s="151">
        <v>7</v>
      </c>
      <c r="C214" s="141">
        <v>11</v>
      </c>
      <c r="D214" s="152">
        <v>0.02</v>
      </c>
      <c r="E214" s="152">
        <v>0.02</v>
      </c>
      <c r="F214" s="152">
        <v>0.02</v>
      </c>
      <c r="G214" s="152">
        <v>0.02</v>
      </c>
      <c r="H214" s="152">
        <v>0.9</v>
      </c>
      <c r="I214" s="152">
        <v>0.02</v>
      </c>
      <c r="J214" s="143">
        <f t="shared" si="11"/>
        <v>1</v>
      </c>
    </row>
    <row r="215" spans="1:10" x14ac:dyDescent="0.2">
      <c r="A215" s="149" t="s">
        <v>94</v>
      </c>
      <c r="B215" s="151">
        <v>7</v>
      </c>
      <c r="C215" s="141">
        <v>12</v>
      </c>
      <c r="D215" s="152">
        <v>0.02</v>
      </c>
      <c r="E215" s="152">
        <v>0.02</v>
      </c>
      <c r="F215" s="152">
        <v>0.02</v>
      </c>
      <c r="G215" s="152">
        <v>0.02</v>
      </c>
      <c r="H215" s="152">
        <v>0.02</v>
      </c>
      <c r="I215" s="152">
        <v>0.9</v>
      </c>
      <c r="J215" s="143">
        <f t="shared" si="11"/>
        <v>1</v>
      </c>
    </row>
    <row r="216" spans="1:10" x14ac:dyDescent="0.2">
      <c r="A216" s="149" t="s">
        <v>94</v>
      </c>
      <c r="B216" s="151">
        <v>7</v>
      </c>
      <c r="C216" s="141">
        <v>13</v>
      </c>
      <c r="D216" s="152">
        <v>0.9</v>
      </c>
      <c r="E216" s="152">
        <v>0.02</v>
      </c>
      <c r="F216" s="152">
        <v>0.02</v>
      </c>
      <c r="G216" s="152">
        <v>0.02</v>
      </c>
      <c r="H216" s="152">
        <v>0.02</v>
      </c>
      <c r="I216" s="152">
        <v>0.02</v>
      </c>
      <c r="J216" s="143">
        <f t="shared" si="11"/>
        <v>1</v>
      </c>
    </row>
    <row r="217" spans="1:10" x14ac:dyDescent="0.2">
      <c r="A217" s="149" t="s">
        <v>94</v>
      </c>
      <c r="B217" s="151">
        <v>7</v>
      </c>
      <c r="C217" s="141">
        <v>14</v>
      </c>
      <c r="D217" s="152">
        <v>0.02</v>
      </c>
      <c r="E217" s="152">
        <v>0.9</v>
      </c>
      <c r="F217" s="152">
        <v>0.02</v>
      </c>
      <c r="G217" s="152">
        <v>0.02</v>
      </c>
      <c r="H217" s="152">
        <v>0.02</v>
      </c>
      <c r="I217" s="152">
        <v>0.02</v>
      </c>
      <c r="J217" s="143">
        <f t="shared" si="11"/>
        <v>1</v>
      </c>
    </row>
    <row r="218" spans="1:10" x14ac:dyDescent="0.2">
      <c r="A218" s="149" t="s">
        <v>94</v>
      </c>
      <c r="B218" s="151">
        <v>7</v>
      </c>
      <c r="C218" s="141">
        <v>15</v>
      </c>
      <c r="D218" s="152">
        <v>0.02</v>
      </c>
      <c r="E218" s="152">
        <v>0.02</v>
      </c>
      <c r="F218" s="152">
        <v>0.9</v>
      </c>
      <c r="G218" s="152">
        <v>0.02</v>
      </c>
      <c r="H218" s="152">
        <v>0.02</v>
      </c>
      <c r="I218" s="152">
        <v>0.02</v>
      </c>
      <c r="J218" s="143">
        <f t="shared" si="11"/>
        <v>1</v>
      </c>
    </row>
    <row r="219" spans="1:10" x14ac:dyDescent="0.2">
      <c r="A219" s="149" t="s">
        <v>94</v>
      </c>
      <c r="B219" s="151">
        <v>7</v>
      </c>
      <c r="C219" s="141">
        <v>16</v>
      </c>
      <c r="D219" s="152">
        <v>0.02</v>
      </c>
      <c r="E219" s="152">
        <v>0.02</v>
      </c>
      <c r="F219" s="152">
        <v>0.02</v>
      </c>
      <c r="G219" s="152">
        <v>0.9</v>
      </c>
      <c r="H219" s="152">
        <v>0.02</v>
      </c>
      <c r="I219" s="152">
        <v>0.02</v>
      </c>
      <c r="J219" s="143">
        <f t="shared" si="11"/>
        <v>1</v>
      </c>
    </row>
    <row r="220" spans="1:10" x14ac:dyDescent="0.2">
      <c r="A220" s="149" t="s">
        <v>94</v>
      </c>
      <c r="B220" s="151">
        <v>7</v>
      </c>
      <c r="C220" s="141">
        <v>17</v>
      </c>
      <c r="D220" s="152">
        <v>0.02</v>
      </c>
      <c r="E220" s="152">
        <v>0.02</v>
      </c>
      <c r="F220" s="152">
        <v>0.02</v>
      </c>
      <c r="G220" s="152">
        <v>0.02</v>
      </c>
      <c r="H220" s="152">
        <v>0.9</v>
      </c>
      <c r="I220" s="152">
        <v>0.02</v>
      </c>
      <c r="J220" s="143">
        <f t="shared" si="11"/>
        <v>1</v>
      </c>
    </row>
    <row r="221" spans="1:10" x14ac:dyDescent="0.2">
      <c r="A221" s="149" t="s">
        <v>94</v>
      </c>
      <c r="B221" s="151">
        <v>7</v>
      </c>
      <c r="C221" s="141">
        <v>18</v>
      </c>
      <c r="D221" s="152">
        <v>0.02</v>
      </c>
      <c r="E221" s="152">
        <v>0.02</v>
      </c>
      <c r="F221" s="152">
        <v>0.02</v>
      </c>
      <c r="G221" s="152">
        <v>0.02</v>
      </c>
      <c r="H221" s="152">
        <v>0.02</v>
      </c>
      <c r="I221" s="152">
        <v>0.9</v>
      </c>
      <c r="J221" s="143">
        <f t="shared" si="11"/>
        <v>1</v>
      </c>
    </row>
    <row r="222" spans="1:10" x14ac:dyDescent="0.2">
      <c r="A222" s="149" t="s">
        <v>94</v>
      </c>
      <c r="B222" s="151">
        <v>7</v>
      </c>
      <c r="C222" s="141">
        <v>19</v>
      </c>
      <c r="D222" s="152">
        <v>0.9</v>
      </c>
      <c r="E222" s="152">
        <v>0.02</v>
      </c>
      <c r="F222" s="152">
        <v>0.02</v>
      </c>
      <c r="G222" s="152">
        <v>0.02</v>
      </c>
      <c r="H222" s="152">
        <v>0.02</v>
      </c>
      <c r="I222" s="152">
        <v>0.02</v>
      </c>
      <c r="J222" s="143">
        <f t="shared" si="11"/>
        <v>1</v>
      </c>
    </row>
    <row r="223" spans="1:10" x14ac:dyDescent="0.2">
      <c r="A223" s="149" t="s">
        <v>94</v>
      </c>
      <c r="B223" s="151">
        <v>7</v>
      </c>
      <c r="C223" s="141">
        <v>20</v>
      </c>
      <c r="D223" s="152">
        <v>0.02</v>
      </c>
      <c r="E223" s="152">
        <v>0.9</v>
      </c>
      <c r="F223" s="152">
        <v>0.02</v>
      </c>
      <c r="G223" s="152">
        <v>0.02</v>
      </c>
      <c r="H223" s="152">
        <v>0.02</v>
      </c>
      <c r="I223" s="152">
        <v>0.02</v>
      </c>
      <c r="J223" s="143">
        <f t="shared" si="11"/>
        <v>1</v>
      </c>
    </row>
    <row r="224" spans="1:10" x14ac:dyDescent="0.2">
      <c r="A224" s="149" t="s">
        <v>94</v>
      </c>
      <c r="B224" s="151">
        <v>7</v>
      </c>
      <c r="C224" s="141">
        <v>21</v>
      </c>
      <c r="D224" s="152">
        <v>0.02</v>
      </c>
      <c r="E224" s="152">
        <v>0.02</v>
      </c>
      <c r="F224" s="152">
        <v>0.9</v>
      </c>
      <c r="G224" s="152">
        <v>0.02</v>
      </c>
      <c r="H224" s="152">
        <v>0.02</v>
      </c>
      <c r="I224" s="152">
        <v>0.02</v>
      </c>
      <c r="J224" s="143">
        <f t="shared" si="11"/>
        <v>1</v>
      </c>
    </row>
    <row r="225" spans="1:10" x14ac:dyDescent="0.2">
      <c r="A225" s="149" t="s">
        <v>94</v>
      </c>
      <c r="B225" s="151">
        <v>7</v>
      </c>
      <c r="C225" s="141">
        <v>22</v>
      </c>
      <c r="D225" s="152">
        <v>0.02</v>
      </c>
      <c r="E225" s="152">
        <v>0.02</v>
      </c>
      <c r="F225" s="152">
        <v>0.02</v>
      </c>
      <c r="G225" s="152">
        <v>0.9</v>
      </c>
      <c r="H225" s="152">
        <v>0.02</v>
      </c>
      <c r="I225" s="152">
        <v>0.02</v>
      </c>
      <c r="J225" s="143">
        <f t="shared" si="11"/>
        <v>1</v>
      </c>
    </row>
    <row r="226" spans="1:10" x14ac:dyDescent="0.2">
      <c r="A226" s="149" t="s">
        <v>94</v>
      </c>
      <c r="B226" s="151">
        <v>7</v>
      </c>
      <c r="C226" s="141">
        <v>23</v>
      </c>
      <c r="D226" s="152">
        <v>0.02</v>
      </c>
      <c r="E226" s="152">
        <v>0.02</v>
      </c>
      <c r="F226" s="152">
        <v>0.02</v>
      </c>
      <c r="G226" s="152">
        <v>0.02</v>
      </c>
      <c r="H226" s="152">
        <v>0.9</v>
      </c>
      <c r="I226" s="152">
        <v>0.02</v>
      </c>
      <c r="J226" s="143">
        <f t="shared" si="11"/>
        <v>1</v>
      </c>
    </row>
    <row r="227" spans="1:10" x14ac:dyDescent="0.2">
      <c r="A227" s="149" t="s">
        <v>94</v>
      </c>
      <c r="B227" s="151">
        <v>7</v>
      </c>
      <c r="C227" s="141">
        <v>24</v>
      </c>
      <c r="D227" s="152">
        <v>0.02</v>
      </c>
      <c r="E227" s="152">
        <v>0.02</v>
      </c>
      <c r="F227" s="152">
        <v>0.02</v>
      </c>
      <c r="G227" s="152">
        <v>0.02</v>
      </c>
      <c r="H227" s="152">
        <v>0.02</v>
      </c>
      <c r="I227" s="152">
        <v>0.9</v>
      </c>
      <c r="J227" s="143">
        <f t="shared" si="11"/>
        <v>1</v>
      </c>
    </row>
    <row r="228" spans="1:10" x14ac:dyDescent="0.2">
      <c r="A228" s="149" t="s">
        <v>94</v>
      </c>
      <c r="B228" s="151">
        <v>7</v>
      </c>
      <c r="C228" s="141">
        <v>25</v>
      </c>
      <c r="D228" s="152">
        <v>0.9</v>
      </c>
      <c r="E228" s="152">
        <v>0.02</v>
      </c>
      <c r="F228" s="152">
        <v>0.02</v>
      </c>
      <c r="G228" s="152">
        <v>0.02</v>
      </c>
      <c r="H228" s="152">
        <v>0.02</v>
      </c>
      <c r="I228" s="152">
        <v>0.02</v>
      </c>
      <c r="J228" s="143">
        <f t="shared" si="11"/>
        <v>1</v>
      </c>
    </row>
    <row r="229" spans="1:10" x14ac:dyDescent="0.2">
      <c r="A229" s="149" t="s">
        <v>95</v>
      </c>
      <c r="B229" s="151">
        <v>8</v>
      </c>
      <c r="C229" s="141">
        <v>1</v>
      </c>
      <c r="D229" s="152">
        <v>0.9</v>
      </c>
      <c r="E229" s="152">
        <v>0.02</v>
      </c>
      <c r="F229" s="152">
        <v>0.02</v>
      </c>
      <c r="G229" s="152">
        <v>0.02</v>
      </c>
      <c r="H229" s="152">
        <v>0.02</v>
      </c>
      <c r="I229" s="152">
        <v>0.02</v>
      </c>
      <c r="J229" s="143">
        <f>SUM(D229:I229)</f>
        <v>1</v>
      </c>
    </row>
    <row r="230" spans="1:10" x14ac:dyDescent="0.2">
      <c r="A230" s="149" t="s">
        <v>95</v>
      </c>
      <c r="B230" s="151">
        <v>8</v>
      </c>
      <c r="C230" s="141">
        <v>2</v>
      </c>
      <c r="D230" s="152">
        <v>0.9</v>
      </c>
      <c r="E230" s="152">
        <v>0.02</v>
      </c>
      <c r="F230" s="152">
        <v>0.02</v>
      </c>
      <c r="G230" s="152">
        <v>0.02</v>
      </c>
      <c r="H230" s="152">
        <v>0.02</v>
      </c>
      <c r="I230" s="152">
        <v>0.02</v>
      </c>
      <c r="J230" s="143">
        <f t="shared" ref="J230:J253" si="12">SUM(D230:I230)</f>
        <v>1</v>
      </c>
    </row>
    <row r="231" spans="1:10" x14ac:dyDescent="0.2">
      <c r="A231" s="149" t="s">
        <v>95</v>
      </c>
      <c r="B231" s="151">
        <v>8</v>
      </c>
      <c r="C231" s="141">
        <v>3</v>
      </c>
      <c r="D231" s="152">
        <v>0.9</v>
      </c>
      <c r="E231" s="152">
        <v>0.02</v>
      </c>
      <c r="F231" s="152">
        <v>0.02</v>
      </c>
      <c r="G231" s="152">
        <v>0.02</v>
      </c>
      <c r="H231" s="152">
        <v>0.02</v>
      </c>
      <c r="I231" s="152">
        <v>0.02</v>
      </c>
      <c r="J231" s="143">
        <f t="shared" si="12"/>
        <v>1</v>
      </c>
    </row>
    <row r="232" spans="1:10" x14ac:dyDescent="0.2">
      <c r="A232" s="149" t="s">
        <v>95</v>
      </c>
      <c r="B232" s="151">
        <v>8</v>
      </c>
      <c r="C232" s="141">
        <v>4</v>
      </c>
      <c r="D232" s="152">
        <v>0.9</v>
      </c>
      <c r="E232" s="152">
        <v>0.02</v>
      </c>
      <c r="F232" s="152">
        <v>0.02</v>
      </c>
      <c r="G232" s="152">
        <v>0.02</v>
      </c>
      <c r="H232" s="152">
        <v>0.02</v>
      </c>
      <c r="I232" s="152">
        <v>0.02</v>
      </c>
      <c r="J232" s="143">
        <f t="shared" si="12"/>
        <v>1</v>
      </c>
    </row>
    <row r="233" spans="1:10" x14ac:dyDescent="0.2">
      <c r="A233" s="149" t="s">
        <v>95</v>
      </c>
      <c r="B233" s="151">
        <v>8</v>
      </c>
      <c r="C233" s="141">
        <v>5</v>
      </c>
      <c r="D233" s="152">
        <v>0.02</v>
      </c>
      <c r="E233" s="152">
        <v>0.9</v>
      </c>
      <c r="F233" s="152">
        <v>0.02</v>
      </c>
      <c r="G233" s="152">
        <v>0.02</v>
      </c>
      <c r="H233" s="152">
        <v>0.02</v>
      </c>
      <c r="I233" s="152">
        <v>0.02</v>
      </c>
      <c r="J233" s="143">
        <f t="shared" si="12"/>
        <v>1</v>
      </c>
    </row>
    <row r="234" spans="1:10" x14ac:dyDescent="0.2">
      <c r="A234" s="149" t="s">
        <v>95</v>
      </c>
      <c r="B234" s="151">
        <v>8</v>
      </c>
      <c r="C234" s="141">
        <v>6</v>
      </c>
      <c r="D234" s="152">
        <v>0.02</v>
      </c>
      <c r="E234" s="152">
        <v>0.9</v>
      </c>
      <c r="F234" s="152">
        <v>0.02</v>
      </c>
      <c r="G234" s="152">
        <v>0.02</v>
      </c>
      <c r="H234" s="152">
        <v>0.02</v>
      </c>
      <c r="I234" s="152">
        <v>0.02</v>
      </c>
      <c r="J234" s="143">
        <f t="shared" si="12"/>
        <v>1</v>
      </c>
    </row>
    <row r="235" spans="1:10" x14ac:dyDescent="0.2">
      <c r="A235" s="149" t="s">
        <v>95</v>
      </c>
      <c r="B235" s="151">
        <v>8</v>
      </c>
      <c r="C235" s="141">
        <v>7</v>
      </c>
      <c r="D235" s="152">
        <v>0.02</v>
      </c>
      <c r="E235" s="152">
        <v>0.9</v>
      </c>
      <c r="F235" s="152">
        <v>0.02</v>
      </c>
      <c r="G235" s="152">
        <v>0.02</v>
      </c>
      <c r="H235" s="152">
        <v>0.02</v>
      </c>
      <c r="I235" s="152">
        <v>0.02</v>
      </c>
      <c r="J235" s="143">
        <f t="shared" si="12"/>
        <v>1</v>
      </c>
    </row>
    <row r="236" spans="1:10" x14ac:dyDescent="0.2">
      <c r="A236" s="149" t="s">
        <v>95</v>
      </c>
      <c r="B236" s="151">
        <v>8</v>
      </c>
      <c r="C236" s="141">
        <v>8</v>
      </c>
      <c r="D236" s="152">
        <v>0.02</v>
      </c>
      <c r="E236" s="152">
        <v>0.9</v>
      </c>
      <c r="F236" s="152">
        <v>0.02</v>
      </c>
      <c r="G236" s="152">
        <v>0.02</v>
      </c>
      <c r="H236" s="152">
        <v>0.02</v>
      </c>
      <c r="I236" s="152">
        <v>0.02</v>
      </c>
      <c r="J236" s="143">
        <f t="shared" si="12"/>
        <v>1</v>
      </c>
    </row>
    <row r="237" spans="1:10" x14ac:dyDescent="0.2">
      <c r="A237" s="149" t="s">
        <v>95</v>
      </c>
      <c r="B237" s="151">
        <v>8</v>
      </c>
      <c r="C237" s="141">
        <v>9</v>
      </c>
      <c r="D237" s="152">
        <v>0.02</v>
      </c>
      <c r="E237" s="152">
        <v>0.02</v>
      </c>
      <c r="F237" s="152">
        <v>0.9</v>
      </c>
      <c r="G237" s="152">
        <v>0.02</v>
      </c>
      <c r="H237" s="152">
        <v>0.02</v>
      </c>
      <c r="I237" s="152">
        <v>0.02</v>
      </c>
      <c r="J237" s="143">
        <f t="shared" si="12"/>
        <v>1</v>
      </c>
    </row>
    <row r="238" spans="1:10" x14ac:dyDescent="0.2">
      <c r="A238" s="149" t="s">
        <v>95</v>
      </c>
      <c r="B238" s="151">
        <v>8</v>
      </c>
      <c r="C238" s="141">
        <v>10</v>
      </c>
      <c r="D238" s="152">
        <v>0.02</v>
      </c>
      <c r="E238" s="152">
        <v>0.02</v>
      </c>
      <c r="F238" s="152">
        <v>0.9</v>
      </c>
      <c r="G238" s="152">
        <v>0.02</v>
      </c>
      <c r="H238" s="152">
        <v>0.02</v>
      </c>
      <c r="I238" s="152">
        <v>0.02</v>
      </c>
      <c r="J238" s="143">
        <f t="shared" si="12"/>
        <v>1</v>
      </c>
    </row>
    <row r="239" spans="1:10" x14ac:dyDescent="0.2">
      <c r="A239" s="149" t="s">
        <v>95</v>
      </c>
      <c r="B239" s="151">
        <v>8</v>
      </c>
      <c r="C239" s="141">
        <v>11</v>
      </c>
      <c r="D239" s="152">
        <v>0.02</v>
      </c>
      <c r="E239" s="152">
        <v>0.02</v>
      </c>
      <c r="F239" s="152">
        <v>0.9</v>
      </c>
      <c r="G239" s="152">
        <v>0.02</v>
      </c>
      <c r="H239" s="152">
        <v>0.02</v>
      </c>
      <c r="I239" s="152">
        <v>0.02</v>
      </c>
      <c r="J239" s="143">
        <f t="shared" si="12"/>
        <v>1</v>
      </c>
    </row>
    <row r="240" spans="1:10" x14ac:dyDescent="0.2">
      <c r="A240" s="149" t="s">
        <v>95</v>
      </c>
      <c r="B240" s="151">
        <v>8</v>
      </c>
      <c r="C240" s="141">
        <v>12</v>
      </c>
      <c r="D240" s="152">
        <v>0.02</v>
      </c>
      <c r="E240" s="152">
        <v>0.02</v>
      </c>
      <c r="F240" s="152">
        <v>0.9</v>
      </c>
      <c r="G240" s="152">
        <v>0.02</v>
      </c>
      <c r="H240" s="152">
        <v>0.02</v>
      </c>
      <c r="I240" s="152">
        <v>0.02</v>
      </c>
      <c r="J240" s="143">
        <f t="shared" si="12"/>
        <v>1</v>
      </c>
    </row>
    <row r="241" spans="1:10" x14ac:dyDescent="0.2">
      <c r="A241" s="149" t="s">
        <v>95</v>
      </c>
      <c r="B241" s="151">
        <v>8</v>
      </c>
      <c r="C241" s="141">
        <v>13</v>
      </c>
      <c r="D241" s="152">
        <v>0.02</v>
      </c>
      <c r="E241" s="152">
        <v>0.02</v>
      </c>
      <c r="F241" s="152">
        <v>0.02</v>
      </c>
      <c r="G241" s="152">
        <v>0.9</v>
      </c>
      <c r="H241" s="152">
        <v>0.02</v>
      </c>
      <c r="I241" s="152">
        <v>0.02</v>
      </c>
      <c r="J241" s="143">
        <f t="shared" si="12"/>
        <v>1</v>
      </c>
    </row>
    <row r="242" spans="1:10" x14ac:dyDescent="0.2">
      <c r="A242" s="149" t="s">
        <v>95</v>
      </c>
      <c r="B242" s="151">
        <v>8</v>
      </c>
      <c r="C242" s="141">
        <v>14</v>
      </c>
      <c r="D242" s="152">
        <v>0.02</v>
      </c>
      <c r="E242" s="152">
        <v>0.02</v>
      </c>
      <c r="F242" s="152">
        <v>0.02</v>
      </c>
      <c r="G242" s="152">
        <v>0.9</v>
      </c>
      <c r="H242" s="152">
        <v>0.02</v>
      </c>
      <c r="I242" s="152">
        <v>0.02</v>
      </c>
      <c r="J242" s="143">
        <f t="shared" si="12"/>
        <v>1</v>
      </c>
    </row>
    <row r="243" spans="1:10" x14ac:dyDescent="0.2">
      <c r="A243" s="149" t="s">
        <v>95</v>
      </c>
      <c r="B243" s="151">
        <v>8</v>
      </c>
      <c r="C243" s="141">
        <v>15</v>
      </c>
      <c r="D243" s="152">
        <v>0.02</v>
      </c>
      <c r="E243" s="152">
        <v>0.02</v>
      </c>
      <c r="F243" s="152">
        <v>0.02</v>
      </c>
      <c r="G243" s="152">
        <v>0.9</v>
      </c>
      <c r="H243" s="152">
        <v>0.02</v>
      </c>
      <c r="I243" s="152">
        <v>0.02</v>
      </c>
      <c r="J243" s="143">
        <f t="shared" si="12"/>
        <v>1</v>
      </c>
    </row>
    <row r="244" spans="1:10" x14ac:dyDescent="0.2">
      <c r="A244" s="149" t="s">
        <v>95</v>
      </c>
      <c r="B244" s="151">
        <v>8</v>
      </c>
      <c r="C244" s="141">
        <v>16</v>
      </c>
      <c r="D244" s="152">
        <v>0.02</v>
      </c>
      <c r="E244" s="152">
        <v>0.02</v>
      </c>
      <c r="F244" s="152">
        <v>0.02</v>
      </c>
      <c r="G244" s="152">
        <v>0.9</v>
      </c>
      <c r="H244" s="152">
        <v>0.02</v>
      </c>
      <c r="I244" s="152">
        <v>0.02</v>
      </c>
      <c r="J244" s="143">
        <f t="shared" si="12"/>
        <v>1</v>
      </c>
    </row>
    <row r="245" spans="1:10" x14ac:dyDescent="0.2">
      <c r="A245" s="149" t="s">
        <v>95</v>
      </c>
      <c r="B245" s="151">
        <v>8</v>
      </c>
      <c r="C245" s="141">
        <v>17</v>
      </c>
      <c r="D245" s="152">
        <v>0.02</v>
      </c>
      <c r="E245" s="152">
        <v>0.02</v>
      </c>
      <c r="F245" s="152">
        <v>0.02</v>
      </c>
      <c r="G245" s="152">
        <v>0.02</v>
      </c>
      <c r="H245" s="152">
        <v>0.9</v>
      </c>
      <c r="I245" s="152">
        <v>0.02</v>
      </c>
      <c r="J245" s="143">
        <f t="shared" si="12"/>
        <v>1</v>
      </c>
    </row>
    <row r="246" spans="1:10" x14ac:dyDescent="0.2">
      <c r="A246" s="149" t="s">
        <v>95</v>
      </c>
      <c r="B246" s="151">
        <v>8</v>
      </c>
      <c r="C246" s="141">
        <v>18</v>
      </c>
      <c r="D246" s="152">
        <v>0.02</v>
      </c>
      <c r="E246" s="152">
        <v>0.02</v>
      </c>
      <c r="F246" s="152">
        <v>0.02</v>
      </c>
      <c r="G246" s="152">
        <v>0.02</v>
      </c>
      <c r="H246" s="152">
        <v>0.9</v>
      </c>
      <c r="I246" s="152">
        <v>0.02</v>
      </c>
      <c r="J246" s="143">
        <f t="shared" si="12"/>
        <v>1</v>
      </c>
    </row>
    <row r="247" spans="1:10" x14ac:dyDescent="0.2">
      <c r="A247" s="149" t="s">
        <v>95</v>
      </c>
      <c r="B247" s="151">
        <v>8</v>
      </c>
      <c r="C247" s="141">
        <v>19</v>
      </c>
      <c r="D247" s="152">
        <v>0.02</v>
      </c>
      <c r="E247" s="152">
        <v>0.02</v>
      </c>
      <c r="F247" s="152">
        <v>0.02</v>
      </c>
      <c r="G247" s="152">
        <v>0.02</v>
      </c>
      <c r="H247" s="152">
        <v>0.9</v>
      </c>
      <c r="I247" s="152">
        <v>0.02</v>
      </c>
      <c r="J247" s="143">
        <f t="shared" si="12"/>
        <v>1</v>
      </c>
    </row>
    <row r="248" spans="1:10" x14ac:dyDescent="0.2">
      <c r="A248" s="149" t="s">
        <v>95</v>
      </c>
      <c r="B248" s="151">
        <v>8</v>
      </c>
      <c r="C248" s="141">
        <v>20</v>
      </c>
      <c r="D248" s="152">
        <v>0.02</v>
      </c>
      <c r="E248" s="152">
        <v>0.02</v>
      </c>
      <c r="F248" s="152">
        <v>0.02</v>
      </c>
      <c r="G248" s="152">
        <v>0.02</v>
      </c>
      <c r="H248" s="152">
        <v>0.9</v>
      </c>
      <c r="I248" s="152">
        <v>0.02</v>
      </c>
      <c r="J248" s="143">
        <f t="shared" si="12"/>
        <v>1</v>
      </c>
    </row>
    <row r="249" spans="1:10" x14ac:dyDescent="0.2">
      <c r="A249" s="149" t="s">
        <v>95</v>
      </c>
      <c r="B249" s="151">
        <v>8</v>
      </c>
      <c r="C249" s="141">
        <v>21</v>
      </c>
      <c r="D249" s="152">
        <v>0.02</v>
      </c>
      <c r="E249" s="152">
        <v>0.02</v>
      </c>
      <c r="F249" s="152">
        <v>0.02</v>
      </c>
      <c r="G249" s="152">
        <v>0.02</v>
      </c>
      <c r="H249" s="152">
        <v>0.02</v>
      </c>
      <c r="I249" s="152">
        <v>0.9</v>
      </c>
      <c r="J249" s="143">
        <f t="shared" si="12"/>
        <v>1</v>
      </c>
    </row>
    <row r="250" spans="1:10" x14ac:dyDescent="0.2">
      <c r="A250" s="149" t="s">
        <v>95</v>
      </c>
      <c r="B250" s="151">
        <v>8</v>
      </c>
      <c r="C250" s="141">
        <v>22</v>
      </c>
      <c r="D250" s="152">
        <v>0.02</v>
      </c>
      <c r="E250" s="152">
        <v>0.02</v>
      </c>
      <c r="F250" s="152">
        <v>0.02</v>
      </c>
      <c r="G250" s="152">
        <v>0.02</v>
      </c>
      <c r="H250" s="152">
        <v>0.02</v>
      </c>
      <c r="I250" s="152">
        <v>0.9</v>
      </c>
      <c r="J250" s="143">
        <f t="shared" si="12"/>
        <v>1</v>
      </c>
    </row>
    <row r="251" spans="1:10" x14ac:dyDescent="0.2">
      <c r="A251" s="149" t="s">
        <v>95</v>
      </c>
      <c r="B251" s="151">
        <v>8</v>
      </c>
      <c r="C251" s="141">
        <v>23</v>
      </c>
      <c r="D251" s="152">
        <v>0.02</v>
      </c>
      <c r="E251" s="152">
        <v>0.02</v>
      </c>
      <c r="F251" s="152">
        <v>0.02</v>
      </c>
      <c r="G251" s="152">
        <v>0.02</v>
      </c>
      <c r="H251" s="152">
        <v>0.02</v>
      </c>
      <c r="I251" s="152">
        <v>0.9</v>
      </c>
      <c r="J251" s="143">
        <f t="shared" si="12"/>
        <v>1</v>
      </c>
    </row>
    <row r="252" spans="1:10" x14ac:dyDescent="0.2">
      <c r="A252" s="149" t="s">
        <v>95</v>
      </c>
      <c r="B252" s="151">
        <v>8</v>
      </c>
      <c r="C252" s="141">
        <v>24</v>
      </c>
      <c r="D252" s="152">
        <v>0.02</v>
      </c>
      <c r="E252" s="152">
        <v>0.02</v>
      </c>
      <c r="F252" s="152">
        <v>0.02</v>
      </c>
      <c r="G252" s="152">
        <v>0.02</v>
      </c>
      <c r="H252" s="152">
        <v>0.02</v>
      </c>
      <c r="I252" s="152">
        <v>0.9</v>
      </c>
      <c r="J252" s="143">
        <f t="shared" si="12"/>
        <v>1</v>
      </c>
    </row>
    <row r="253" spans="1:10" x14ac:dyDescent="0.2">
      <c r="A253" s="149" t="s">
        <v>95</v>
      </c>
      <c r="B253" s="151">
        <v>8</v>
      </c>
      <c r="C253" s="141">
        <v>25</v>
      </c>
      <c r="D253" s="152">
        <v>0.02</v>
      </c>
      <c r="E253" s="152">
        <v>0.02</v>
      </c>
      <c r="F253" s="152">
        <v>0.02</v>
      </c>
      <c r="G253" s="152">
        <v>0.02</v>
      </c>
      <c r="H253" s="152">
        <v>0.02</v>
      </c>
      <c r="I253" s="152">
        <v>0.9</v>
      </c>
      <c r="J253" s="143">
        <f t="shared" si="12"/>
        <v>1</v>
      </c>
    </row>
    <row r="254" spans="1:10" x14ac:dyDescent="0.2">
      <c r="A254" s="149" t="s">
        <v>96</v>
      </c>
      <c r="B254" s="151">
        <v>9</v>
      </c>
      <c r="C254" s="141">
        <v>1</v>
      </c>
      <c r="D254" s="152">
        <v>0.45</v>
      </c>
      <c r="E254" s="152">
        <v>2.5000000000000001E-2</v>
      </c>
      <c r="F254" s="152">
        <v>2.5000000000000001E-2</v>
      </c>
      <c r="G254" s="152">
        <v>0.45</v>
      </c>
      <c r="H254" s="152">
        <v>2.5000000000000001E-2</v>
      </c>
      <c r="I254" s="152">
        <v>2.5000000000000001E-2</v>
      </c>
      <c r="J254" s="143">
        <f>SUM(D254:I254)</f>
        <v>1</v>
      </c>
    </row>
    <row r="255" spans="1:10" x14ac:dyDescent="0.2">
      <c r="A255" s="149" t="s">
        <v>96</v>
      </c>
      <c r="B255" s="151">
        <v>9</v>
      </c>
      <c r="C255" s="141">
        <v>2</v>
      </c>
      <c r="D255" s="152">
        <v>2.5000000000000001E-2</v>
      </c>
      <c r="E255" s="152">
        <v>0.45</v>
      </c>
      <c r="F255" s="152">
        <v>2.5000000000000001E-2</v>
      </c>
      <c r="G255" s="152">
        <v>0.45</v>
      </c>
      <c r="H255" s="152">
        <v>2.5000000000000001E-2</v>
      </c>
      <c r="I255" s="152">
        <v>2.5000000000000001E-2</v>
      </c>
      <c r="J255" s="143">
        <f t="shared" ref="J255:J278" si="13">SUM(D255:I255)</f>
        <v>1</v>
      </c>
    </row>
    <row r="256" spans="1:10" x14ac:dyDescent="0.2">
      <c r="A256" s="149" t="s">
        <v>96</v>
      </c>
      <c r="B256" s="151">
        <v>9</v>
      </c>
      <c r="C256" s="141">
        <v>3</v>
      </c>
      <c r="D256" s="152">
        <v>2.5000000000000001E-2</v>
      </c>
      <c r="E256" s="152">
        <v>2.5000000000000001E-2</v>
      </c>
      <c r="F256" s="152">
        <v>0.45</v>
      </c>
      <c r="G256" s="152">
        <v>0.45</v>
      </c>
      <c r="H256" s="152">
        <v>2.5000000000000001E-2</v>
      </c>
      <c r="I256" s="152">
        <v>2.5000000000000001E-2</v>
      </c>
      <c r="J256" s="143">
        <f t="shared" si="13"/>
        <v>1</v>
      </c>
    </row>
    <row r="257" spans="1:10" x14ac:dyDescent="0.2">
      <c r="A257" s="149" t="s">
        <v>96</v>
      </c>
      <c r="B257" s="151">
        <v>9</v>
      </c>
      <c r="C257" s="141">
        <v>4</v>
      </c>
      <c r="D257" s="152">
        <v>0.45</v>
      </c>
      <c r="E257" s="152">
        <v>2.5000000000000001E-2</v>
      </c>
      <c r="F257" s="152">
        <v>2.5000000000000001E-2</v>
      </c>
      <c r="G257" s="152">
        <v>0.45</v>
      </c>
      <c r="H257" s="152">
        <v>2.5000000000000001E-2</v>
      </c>
      <c r="I257" s="152">
        <v>2.5000000000000001E-2</v>
      </c>
      <c r="J257" s="143">
        <f t="shared" si="13"/>
        <v>1</v>
      </c>
    </row>
    <row r="258" spans="1:10" x14ac:dyDescent="0.2">
      <c r="A258" s="149" t="s">
        <v>96</v>
      </c>
      <c r="B258" s="151">
        <v>9</v>
      </c>
      <c r="C258" s="141">
        <v>5</v>
      </c>
      <c r="D258" s="152">
        <v>2.5000000000000001E-2</v>
      </c>
      <c r="E258" s="152">
        <v>0.45</v>
      </c>
      <c r="F258" s="152">
        <v>2.5000000000000001E-2</v>
      </c>
      <c r="G258" s="152">
        <v>0.45</v>
      </c>
      <c r="H258" s="152">
        <v>2.5000000000000001E-2</v>
      </c>
      <c r="I258" s="152">
        <v>2.5000000000000001E-2</v>
      </c>
      <c r="J258" s="143">
        <f t="shared" si="13"/>
        <v>1</v>
      </c>
    </row>
    <row r="259" spans="1:10" x14ac:dyDescent="0.2">
      <c r="A259" s="149" t="s">
        <v>96</v>
      </c>
      <c r="B259" s="151">
        <v>9</v>
      </c>
      <c r="C259" s="141">
        <v>6</v>
      </c>
      <c r="D259" s="152">
        <v>2.5000000000000001E-2</v>
      </c>
      <c r="E259" s="152">
        <v>2.5000000000000001E-2</v>
      </c>
      <c r="F259" s="152">
        <v>0.45</v>
      </c>
      <c r="G259" s="152">
        <v>0.45</v>
      </c>
      <c r="H259" s="152">
        <v>2.5000000000000001E-2</v>
      </c>
      <c r="I259" s="152">
        <v>2.5000000000000001E-2</v>
      </c>
      <c r="J259" s="143">
        <f t="shared" si="13"/>
        <v>1</v>
      </c>
    </row>
    <row r="260" spans="1:10" x14ac:dyDescent="0.2">
      <c r="A260" s="149" t="s">
        <v>96</v>
      </c>
      <c r="B260" s="151">
        <v>9</v>
      </c>
      <c r="C260" s="141">
        <v>7</v>
      </c>
      <c r="D260" s="152">
        <v>0.45</v>
      </c>
      <c r="E260" s="152">
        <v>2.5000000000000001E-2</v>
      </c>
      <c r="F260" s="152">
        <v>2.5000000000000001E-2</v>
      </c>
      <c r="G260" s="152">
        <v>0.45</v>
      </c>
      <c r="H260" s="152">
        <v>2.5000000000000001E-2</v>
      </c>
      <c r="I260" s="152">
        <v>2.5000000000000001E-2</v>
      </c>
      <c r="J260" s="143">
        <f t="shared" si="13"/>
        <v>1</v>
      </c>
    </row>
    <row r="261" spans="1:10" x14ac:dyDescent="0.2">
      <c r="A261" s="149" t="s">
        <v>96</v>
      </c>
      <c r="B261" s="151">
        <v>9</v>
      </c>
      <c r="C261" s="141">
        <v>8</v>
      </c>
      <c r="D261" s="152">
        <v>2.5000000000000001E-2</v>
      </c>
      <c r="E261" s="152">
        <v>0.45</v>
      </c>
      <c r="F261" s="152">
        <v>2.5000000000000001E-2</v>
      </c>
      <c r="G261" s="152">
        <v>0.45</v>
      </c>
      <c r="H261" s="152">
        <v>2.5000000000000001E-2</v>
      </c>
      <c r="I261" s="152">
        <v>2.5000000000000001E-2</v>
      </c>
      <c r="J261" s="143">
        <f t="shared" si="13"/>
        <v>1</v>
      </c>
    </row>
    <row r="262" spans="1:10" x14ac:dyDescent="0.2">
      <c r="A262" s="149" t="s">
        <v>96</v>
      </c>
      <c r="B262" s="151">
        <v>9</v>
      </c>
      <c r="C262" s="141">
        <v>9</v>
      </c>
      <c r="D262" s="152">
        <v>2.5000000000000001E-2</v>
      </c>
      <c r="E262" s="152">
        <v>2.5000000000000001E-2</v>
      </c>
      <c r="F262" s="152">
        <v>0.45</v>
      </c>
      <c r="G262" s="152">
        <v>0.45</v>
      </c>
      <c r="H262" s="152">
        <v>2.5000000000000001E-2</v>
      </c>
      <c r="I262" s="152">
        <v>2.5000000000000001E-2</v>
      </c>
      <c r="J262" s="143">
        <f t="shared" si="13"/>
        <v>1</v>
      </c>
    </row>
    <row r="263" spans="1:10" x14ac:dyDescent="0.2">
      <c r="A263" s="149" t="s">
        <v>96</v>
      </c>
      <c r="B263" s="151">
        <v>9</v>
      </c>
      <c r="C263" s="141">
        <v>10</v>
      </c>
      <c r="D263" s="152">
        <v>0.45</v>
      </c>
      <c r="E263" s="152">
        <v>2.5000000000000001E-2</v>
      </c>
      <c r="F263" s="152">
        <v>2.5000000000000001E-2</v>
      </c>
      <c r="G263" s="152">
        <v>0.45</v>
      </c>
      <c r="H263" s="152">
        <v>2.5000000000000001E-2</v>
      </c>
      <c r="I263" s="152">
        <v>2.5000000000000001E-2</v>
      </c>
      <c r="J263" s="143">
        <f t="shared" si="13"/>
        <v>1</v>
      </c>
    </row>
    <row r="264" spans="1:10" x14ac:dyDescent="0.2">
      <c r="A264" s="149" t="s">
        <v>96</v>
      </c>
      <c r="B264" s="151">
        <v>9</v>
      </c>
      <c r="C264" s="141">
        <v>11</v>
      </c>
      <c r="D264" s="152">
        <v>2.5000000000000001E-2</v>
      </c>
      <c r="E264" s="152">
        <v>0.45</v>
      </c>
      <c r="F264" s="152">
        <v>2.5000000000000001E-2</v>
      </c>
      <c r="G264" s="152">
        <v>0.45</v>
      </c>
      <c r="H264" s="152">
        <v>2.5000000000000001E-2</v>
      </c>
      <c r="I264" s="152">
        <v>2.5000000000000001E-2</v>
      </c>
      <c r="J264" s="143">
        <f t="shared" si="13"/>
        <v>1</v>
      </c>
    </row>
    <row r="265" spans="1:10" x14ac:dyDescent="0.2">
      <c r="A265" s="149" t="s">
        <v>96</v>
      </c>
      <c r="B265" s="151">
        <v>9</v>
      </c>
      <c r="C265" s="141">
        <v>12</v>
      </c>
      <c r="D265" s="152">
        <v>2.5000000000000001E-2</v>
      </c>
      <c r="E265" s="152">
        <v>2.5000000000000001E-2</v>
      </c>
      <c r="F265" s="152">
        <v>0.45</v>
      </c>
      <c r="G265" s="152">
        <v>0.45</v>
      </c>
      <c r="H265" s="152">
        <v>2.5000000000000001E-2</v>
      </c>
      <c r="I265" s="152">
        <v>2.5000000000000001E-2</v>
      </c>
      <c r="J265" s="143">
        <f t="shared" si="13"/>
        <v>1</v>
      </c>
    </row>
    <row r="266" spans="1:10" x14ac:dyDescent="0.2">
      <c r="A266" s="149" t="s">
        <v>96</v>
      </c>
      <c r="B266" s="151">
        <v>9</v>
      </c>
      <c r="C266" s="141">
        <v>13</v>
      </c>
      <c r="D266" s="152">
        <v>0.45</v>
      </c>
      <c r="E266" s="152">
        <v>2.5000000000000001E-2</v>
      </c>
      <c r="F266" s="152">
        <v>2.5000000000000001E-2</v>
      </c>
      <c r="G266" s="152">
        <v>0.45</v>
      </c>
      <c r="H266" s="152">
        <v>2.5000000000000001E-2</v>
      </c>
      <c r="I266" s="152">
        <v>2.5000000000000001E-2</v>
      </c>
      <c r="J266" s="143">
        <f t="shared" si="13"/>
        <v>1</v>
      </c>
    </row>
    <row r="267" spans="1:10" x14ac:dyDescent="0.2">
      <c r="A267" s="149" t="s">
        <v>96</v>
      </c>
      <c r="B267" s="151">
        <v>9</v>
      </c>
      <c r="C267" s="141">
        <v>14</v>
      </c>
      <c r="D267" s="152">
        <v>2.5000000000000001E-2</v>
      </c>
      <c r="E267" s="152">
        <v>0.45</v>
      </c>
      <c r="F267" s="152">
        <v>2.5000000000000001E-2</v>
      </c>
      <c r="G267" s="152">
        <v>0.45</v>
      </c>
      <c r="H267" s="152">
        <v>2.5000000000000001E-2</v>
      </c>
      <c r="I267" s="152">
        <v>2.5000000000000001E-2</v>
      </c>
      <c r="J267" s="143">
        <f t="shared" si="13"/>
        <v>1</v>
      </c>
    </row>
    <row r="268" spans="1:10" x14ac:dyDescent="0.2">
      <c r="A268" s="149" t="s">
        <v>96</v>
      </c>
      <c r="B268" s="151">
        <v>9</v>
      </c>
      <c r="C268" s="141">
        <v>15</v>
      </c>
      <c r="D268" s="152">
        <v>2.5000000000000001E-2</v>
      </c>
      <c r="E268" s="152">
        <v>2.5000000000000001E-2</v>
      </c>
      <c r="F268" s="152">
        <v>0.45</v>
      </c>
      <c r="G268" s="152">
        <v>0.45</v>
      </c>
      <c r="H268" s="152">
        <v>2.5000000000000001E-2</v>
      </c>
      <c r="I268" s="152">
        <v>2.5000000000000001E-2</v>
      </c>
      <c r="J268" s="143">
        <f t="shared" si="13"/>
        <v>1</v>
      </c>
    </row>
    <row r="269" spans="1:10" x14ac:dyDescent="0.2">
      <c r="A269" s="149" t="s">
        <v>96</v>
      </c>
      <c r="B269" s="151">
        <v>9</v>
      </c>
      <c r="C269" s="141">
        <v>16</v>
      </c>
      <c r="D269" s="152">
        <v>0.45</v>
      </c>
      <c r="E269" s="152">
        <v>2.5000000000000001E-2</v>
      </c>
      <c r="F269" s="152">
        <v>2.5000000000000001E-2</v>
      </c>
      <c r="G269" s="152">
        <v>0.45</v>
      </c>
      <c r="H269" s="152">
        <v>2.5000000000000001E-2</v>
      </c>
      <c r="I269" s="152">
        <v>2.5000000000000001E-2</v>
      </c>
      <c r="J269" s="143">
        <f t="shared" si="13"/>
        <v>1</v>
      </c>
    </row>
    <row r="270" spans="1:10" x14ac:dyDescent="0.2">
      <c r="A270" s="149" t="s">
        <v>96</v>
      </c>
      <c r="B270" s="151">
        <v>9</v>
      </c>
      <c r="C270" s="141">
        <v>17</v>
      </c>
      <c r="D270" s="152">
        <v>2.5000000000000001E-2</v>
      </c>
      <c r="E270" s="152">
        <v>0.45</v>
      </c>
      <c r="F270" s="152">
        <v>2.5000000000000001E-2</v>
      </c>
      <c r="G270" s="152">
        <v>0.45</v>
      </c>
      <c r="H270" s="152">
        <v>2.5000000000000001E-2</v>
      </c>
      <c r="I270" s="152">
        <v>2.5000000000000001E-2</v>
      </c>
      <c r="J270" s="143">
        <f t="shared" si="13"/>
        <v>1</v>
      </c>
    </row>
    <row r="271" spans="1:10" x14ac:dyDescent="0.2">
      <c r="A271" s="149" t="s">
        <v>96</v>
      </c>
      <c r="B271" s="151">
        <v>9</v>
      </c>
      <c r="C271" s="141">
        <v>18</v>
      </c>
      <c r="D271" s="152">
        <v>2.5000000000000001E-2</v>
      </c>
      <c r="E271" s="152">
        <v>2.5000000000000001E-2</v>
      </c>
      <c r="F271" s="152">
        <v>0.45</v>
      </c>
      <c r="G271" s="152">
        <v>0.45</v>
      </c>
      <c r="H271" s="152">
        <v>2.5000000000000001E-2</v>
      </c>
      <c r="I271" s="152">
        <v>2.5000000000000001E-2</v>
      </c>
      <c r="J271" s="143">
        <f t="shared" si="13"/>
        <v>1</v>
      </c>
    </row>
    <row r="272" spans="1:10" x14ac:dyDescent="0.2">
      <c r="A272" s="149" t="s">
        <v>96</v>
      </c>
      <c r="B272" s="151">
        <v>9</v>
      </c>
      <c r="C272" s="141">
        <v>19</v>
      </c>
      <c r="D272" s="152">
        <v>0.45</v>
      </c>
      <c r="E272" s="152">
        <v>2.5000000000000001E-2</v>
      </c>
      <c r="F272" s="152">
        <v>2.5000000000000001E-2</v>
      </c>
      <c r="G272" s="152">
        <v>0.45</v>
      </c>
      <c r="H272" s="152">
        <v>2.5000000000000001E-2</v>
      </c>
      <c r="I272" s="152">
        <v>2.5000000000000001E-2</v>
      </c>
      <c r="J272" s="143">
        <f t="shared" si="13"/>
        <v>1</v>
      </c>
    </row>
    <row r="273" spans="1:10" x14ac:dyDescent="0.2">
      <c r="A273" s="149" t="s">
        <v>96</v>
      </c>
      <c r="B273" s="151">
        <v>9</v>
      </c>
      <c r="C273" s="141">
        <v>20</v>
      </c>
      <c r="D273" s="152">
        <v>2.5000000000000001E-2</v>
      </c>
      <c r="E273" s="152">
        <v>0.45</v>
      </c>
      <c r="F273" s="152">
        <v>2.5000000000000001E-2</v>
      </c>
      <c r="G273" s="152">
        <v>0.45</v>
      </c>
      <c r="H273" s="152">
        <v>2.5000000000000001E-2</v>
      </c>
      <c r="I273" s="152">
        <v>2.5000000000000001E-2</v>
      </c>
      <c r="J273" s="143">
        <f t="shared" si="13"/>
        <v>1</v>
      </c>
    </row>
    <row r="274" spans="1:10" x14ac:dyDescent="0.2">
      <c r="A274" s="149" t="s">
        <v>96</v>
      </c>
      <c r="B274" s="151">
        <v>9</v>
      </c>
      <c r="C274" s="141">
        <v>21</v>
      </c>
      <c r="D274" s="152">
        <v>2.5000000000000001E-2</v>
      </c>
      <c r="E274" s="152">
        <v>2.5000000000000001E-2</v>
      </c>
      <c r="F274" s="152">
        <v>0.45</v>
      </c>
      <c r="G274" s="152">
        <v>0.45</v>
      </c>
      <c r="H274" s="152">
        <v>2.5000000000000001E-2</v>
      </c>
      <c r="I274" s="152">
        <v>2.5000000000000001E-2</v>
      </c>
      <c r="J274" s="143">
        <f t="shared" si="13"/>
        <v>1</v>
      </c>
    </row>
    <row r="275" spans="1:10" x14ac:dyDescent="0.2">
      <c r="A275" s="149" t="s">
        <v>96</v>
      </c>
      <c r="B275" s="151">
        <v>9</v>
      </c>
      <c r="C275" s="141">
        <v>22</v>
      </c>
      <c r="D275" s="152">
        <v>0.45</v>
      </c>
      <c r="E275" s="152">
        <v>2.5000000000000001E-2</v>
      </c>
      <c r="F275" s="152">
        <v>2.5000000000000001E-2</v>
      </c>
      <c r="G275" s="152">
        <v>0.45</v>
      </c>
      <c r="H275" s="152">
        <v>2.5000000000000001E-2</v>
      </c>
      <c r="I275" s="152">
        <v>2.5000000000000001E-2</v>
      </c>
      <c r="J275" s="143">
        <f t="shared" si="13"/>
        <v>1</v>
      </c>
    </row>
    <row r="276" spans="1:10" x14ac:dyDescent="0.2">
      <c r="A276" s="149" t="s">
        <v>96</v>
      </c>
      <c r="B276" s="151">
        <v>9</v>
      </c>
      <c r="C276" s="141">
        <v>23</v>
      </c>
      <c r="D276" s="152">
        <v>2.5000000000000001E-2</v>
      </c>
      <c r="E276" s="152">
        <v>0.45</v>
      </c>
      <c r="F276" s="152">
        <v>2.5000000000000001E-2</v>
      </c>
      <c r="G276" s="152">
        <v>0.45</v>
      </c>
      <c r="H276" s="152">
        <v>2.5000000000000001E-2</v>
      </c>
      <c r="I276" s="152">
        <v>2.5000000000000001E-2</v>
      </c>
      <c r="J276" s="143">
        <f t="shared" si="13"/>
        <v>1</v>
      </c>
    </row>
    <row r="277" spans="1:10" x14ac:dyDescent="0.2">
      <c r="A277" s="149" t="s">
        <v>96</v>
      </c>
      <c r="B277" s="151">
        <v>9</v>
      </c>
      <c r="C277" s="141">
        <v>24</v>
      </c>
      <c r="D277" s="152">
        <v>2.5000000000000001E-2</v>
      </c>
      <c r="E277" s="152">
        <v>2.5000000000000001E-2</v>
      </c>
      <c r="F277" s="152">
        <v>0.45</v>
      </c>
      <c r="G277" s="152">
        <v>0.45</v>
      </c>
      <c r="H277" s="152">
        <v>2.5000000000000001E-2</v>
      </c>
      <c r="I277" s="152">
        <v>2.5000000000000001E-2</v>
      </c>
      <c r="J277" s="143">
        <f t="shared" si="13"/>
        <v>1</v>
      </c>
    </row>
    <row r="278" spans="1:10" x14ac:dyDescent="0.2">
      <c r="A278" s="149" t="s">
        <v>96</v>
      </c>
      <c r="B278" s="151">
        <v>9</v>
      </c>
      <c r="C278" s="141">
        <v>25</v>
      </c>
      <c r="D278" s="152">
        <v>0.45</v>
      </c>
      <c r="E278" s="152">
        <v>2.5000000000000001E-2</v>
      </c>
      <c r="F278" s="152">
        <v>2.5000000000000001E-2</v>
      </c>
      <c r="G278" s="152">
        <v>0.45</v>
      </c>
      <c r="H278" s="152">
        <v>2.5000000000000001E-2</v>
      </c>
      <c r="I278" s="152">
        <v>2.5000000000000001E-2</v>
      </c>
      <c r="J278" s="143">
        <f t="shared" si="13"/>
        <v>1</v>
      </c>
    </row>
    <row r="279" spans="1:10" x14ac:dyDescent="0.2">
      <c r="A279" s="149" t="s">
        <v>97</v>
      </c>
      <c r="B279" s="151">
        <v>10</v>
      </c>
      <c r="C279" s="141">
        <v>1</v>
      </c>
      <c r="D279" s="152">
        <v>0.3</v>
      </c>
      <c r="E279" s="152">
        <v>2.5000000000000001E-2</v>
      </c>
      <c r="F279" s="152">
        <v>2.5000000000000001E-2</v>
      </c>
      <c r="G279" s="152">
        <v>0.6</v>
      </c>
      <c r="H279" s="152">
        <v>2.5000000000000001E-2</v>
      </c>
      <c r="I279" s="152">
        <v>2.5000000000000001E-2</v>
      </c>
      <c r="J279" s="143">
        <f>SUM(D279:I279)</f>
        <v>1</v>
      </c>
    </row>
    <row r="280" spans="1:10" x14ac:dyDescent="0.2">
      <c r="A280" s="149" t="s">
        <v>97</v>
      </c>
      <c r="B280" s="151">
        <v>10</v>
      </c>
      <c r="C280" s="141">
        <v>2</v>
      </c>
      <c r="D280" s="152">
        <v>2.5000000000000001E-2</v>
      </c>
      <c r="E280" s="152">
        <v>0.3</v>
      </c>
      <c r="F280" s="152">
        <v>2.5000000000000001E-2</v>
      </c>
      <c r="G280" s="152">
        <v>0.6</v>
      </c>
      <c r="H280" s="152">
        <v>2.5000000000000001E-2</v>
      </c>
      <c r="I280" s="152">
        <v>2.5000000000000001E-2</v>
      </c>
      <c r="J280" s="143">
        <f t="shared" ref="J280:J303" si="14">SUM(D280:I280)</f>
        <v>1</v>
      </c>
    </row>
    <row r="281" spans="1:10" x14ac:dyDescent="0.2">
      <c r="A281" s="149" t="s">
        <v>97</v>
      </c>
      <c r="B281" s="151">
        <v>10</v>
      </c>
      <c r="C281" s="141">
        <v>3</v>
      </c>
      <c r="D281" s="152">
        <v>2.5000000000000001E-2</v>
      </c>
      <c r="E281" s="152">
        <v>2.5000000000000001E-2</v>
      </c>
      <c r="F281" s="152">
        <v>0.3</v>
      </c>
      <c r="G281" s="152">
        <v>0.6</v>
      </c>
      <c r="H281" s="152">
        <v>2.5000000000000001E-2</v>
      </c>
      <c r="I281" s="152">
        <v>2.5000000000000001E-2</v>
      </c>
      <c r="J281" s="143">
        <f t="shared" si="14"/>
        <v>1</v>
      </c>
    </row>
    <row r="282" spans="1:10" x14ac:dyDescent="0.2">
      <c r="A282" s="149" t="s">
        <v>97</v>
      </c>
      <c r="B282" s="151">
        <v>10</v>
      </c>
      <c r="C282" s="141">
        <v>4</v>
      </c>
      <c r="D282" s="152">
        <v>0.3</v>
      </c>
      <c r="E282" s="152">
        <v>2.5000000000000001E-2</v>
      </c>
      <c r="F282" s="152">
        <v>2.5000000000000001E-2</v>
      </c>
      <c r="G282" s="152">
        <v>0.6</v>
      </c>
      <c r="H282" s="152">
        <v>2.5000000000000001E-2</v>
      </c>
      <c r="I282" s="152">
        <v>2.5000000000000001E-2</v>
      </c>
      <c r="J282" s="143">
        <f t="shared" si="14"/>
        <v>1</v>
      </c>
    </row>
    <row r="283" spans="1:10" x14ac:dyDescent="0.2">
      <c r="A283" s="149" t="s">
        <v>97</v>
      </c>
      <c r="B283" s="151">
        <v>10</v>
      </c>
      <c r="C283" s="141">
        <v>5</v>
      </c>
      <c r="D283" s="152">
        <v>2.5000000000000001E-2</v>
      </c>
      <c r="E283" s="152">
        <v>0.3</v>
      </c>
      <c r="F283" s="152">
        <v>2.5000000000000001E-2</v>
      </c>
      <c r="G283" s="152">
        <v>0.6</v>
      </c>
      <c r="H283" s="152">
        <v>2.5000000000000001E-2</v>
      </c>
      <c r="I283" s="152">
        <v>2.5000000000000001E-2</v>
      </c>
      <c r="J283" s="143">
        <f t="shared" si="14"/>
        <v>1</v>
      </c>
    </row>
    <row r="284" spans="1:10" x14ac:dyDescent="0.2">
      <c r="A284" s="149" t="s">
        <v>97</v>
      </c>
      <c r="B284" s="151">
        <v>10</v>
      </c>
      <c r="C284" s="141">
        <v>6</v>
      </c>
      <c r="D284" s="152">
        <v>2.5000000000000001E-2</v>
      </c>
      <c r="E284" s="152">
        <v>2.5000000000000001E-2</v>
      </c>
      <c r="F284" s="152">
        <v>0.3</v>
      </c>
      <c r="G284" s="152">
        <v>0.6</v>
      </c>
      <c r="H284" s="152">
        <v>2.5000000000000001E-2</v>
      </c>
      <c r="I284" s="152">
        <v>2.5000000000000001E-2</v>
      </c>
      <c r="J284" s="143">
        <f t="shared" si="14"/>
        <v>1</v>
      </c>
    </row>
    <row r="285" spans="1:10" x14ac:dyDescent="0.2">
      <c r="A285" s="149" t="s">
        <v>97</v>
      </c>
      <c r="B285" s="151">
        <v>10</v>
      </c>
      <c r="C285" s="141">
        <v>7</v>
      </c>
      <c r="D285" s="152">
        <v>0.3</v>
      </c>
      <c r="E285" s="152">
        <v>2.5000000000000001E-2</v>
      </c>
      <c r="F285" s="152">
        <v>2.5000000000000001E-2</v>
      </c>
      <c r="G285" s="152">
        <v>0.6</v>
      </c>
      <c r="H285" s="152">
        <v>2.5000000000000001E-2</v>
      </c>
      <c r="I285" s="152">
        <v>2.5000000000000001E-2</v>
      </c>
      <c r="J285" s="143">
        <f t="shared" si="14"/>
        <v>1</v>
      </c>
    </row>
    <row r="286" spans="1:10" x14ac:dyDescent="0.2">
      <c r="A286" s="149" t="s">
        <v>97</v>
      </c>
      <c r="B286" s="151">
        <v>10</v>
      </c>
      <c r="C286" s="141">
        <v>8</v>
      </c>
      <c r="D286" s="152">
        <v>2.5000000000000001E-2</v>
      </c>
      <c r="E286" s="152">
        <v>0.3</v>
      </c>
      <c r="F286" s="152">
        <v>2.5000000000000001E-2</v>
      </c>
      <c r="G286" s="152">
        <v>0.6</v>
      </c>
      <c r="H286" s="152">
        <v>2.5000000000000001E-2</v>
      </c>
      <c r="I286" s="152">
        <v>2.5000000000000001E-2</v>
      </c>
      <c r="J286" s="143">
        <f t="shared" si="14"/>
        <v>1</v>
      </c>
    </row>
    <row r="287" spans="1:10" x14ac:dyDescent="0.2">
      <c r="A287" s="149" t="s">
        <v>97</v>
      </c>
      <c r="B287" s="151">
        <v>10</v>
      </c>
      <c r="C287" s="141">
        <v>9</v>
      </c>
      <c r="D287" s="152">
        <v>2.5000000000000001E-2</v>
      </c>
      <c r="E287" s="152">
        <v>2.5000000000000001E-2</v>
      </c>
      <c r="F287" s="152">
        <v>0.3</v>
      </c>
      <c r="G287" s="152">
        <v>0.6</v>
      </c>
      <c r="H287" s="152">
        <v>2.5000000000000001E-2</v>
      </c>
      <c r="I287" s="152">
        <v>2.5000000000000001E-2</v>
      </c>
      <c r="J287" s="143">
        <f t="shared" si="14"/>
        <v>1</v>
      </c>
    </row>
    <row r="288" spans="1:10" x14ac:dyDescent="0.2">
      <c r="A288" s="149" t="s">
        <v>97</v>
      </c>
      <c r="B288" s="151">
        <v>10</v>
      </c>
      <c r="C288" s="141">
        <v>10</v>
      </c>
      <c r="D288" s="152">
        <v>0.3</v>
      </c>
      <c r="E288" s="152">
        <v>2.5000000000000001E-2</v>
      </c>
      <c r="F288" s="152">
        <v>2.5000000000000001E-2</v>
      </c>
      <c r="G288" s="152">
        <v>0.6</v>
      </c>
      <c r="H288" s="152">
        <v>2.5000000000000001E-2</v>
      </c>
      <c r="I288" s="152">
        <v>2.5000000000000001E-2</v>
      </c>
      <c r="J288" s="143">
        <f t="shared" si="14"/>
        <v>1</v>
      </c>
    </row>
    <row r="289" spans="1:10" x14ac:dyDescent="0.2">
      <c r="A289" s="149" t="s">
        <v>97</v>
      </c>
      <c r="B289" s="151">
        <v>10</v>
      </c>
      <c r="C289" s="141">
        <v>11</v>
      </c>
      <c r="D289" s="152">
        <v>2.5000000000000001E-2</v>
      </c>
      <c r="E289" s="152">
        <v>0.3</v>
      </c>
      <c r="F289" s="152">
        <v>2.5000000000000001E-2</v>
      </c>
      <c r="G289" s="152">
        <v>0.6</v>
      </c>
      <c r="H289" s="152">
        <v>2.5000000000000001E-2</v>
      </c>
      <c r="I289" s="152">
        <v>2.5000000000000001E-2</v>
      </c>
      <c r="J289" s="143">
        <f t="shared" si="14"/>
        <v>1</v>
      </c>
    </row>
    <row r="290" spans="1:10" x14ac:dyDescent="0.2">
      <c r="A290" s="149" t="s">
        <v>97</v>
      </c>
      <c r="B290" s="151">
        <v>10</v>
      </c>
      <c r="C290" s="141">
        <v>12</v>
      </c>
      <c r="D290" s="152">
        <v>2.5000000000000001E-2</v>
      </c>
      <c r="E290" s="152">
        <v>2.5000000000000001E-2</v>
      </c>
      <c r="F290" s="152">
        <v>0.3</v>
      </c>
      <c r="G290" s="152">
        <v>0.6</v>
      </c>
      <c r="H290" s="152">
        <v>2.5000000000000001E-2</v>
      </c>
      <c r="I290" s="152">
        <v>2.5000000000000001E-2</v>
      </c>
      <c r="J290" s="143">
        <f t="shared" si="14"/>
        <v>1</v>
      </c>
    </row>
    <row r="291" spans="1:10" x14ac:dyDescent="0.2">
      <c r="A291" s="149" t="s">
        <v>97</v>
      </c>
      <c r="B291" s="151">
        <v>10</v>
      </c>
      <c r="C291" s="141">
        <v>13</v>
      </c>
      <c r="D291" s="152">
        <v>0.3</v>
      </c>
      <c r="E291" s="152">
        <v>2.5000000000000001E-2</v>
      </c>
      <c r="F291" s="152">
        <v>2.5000000000000001E-2</v>
      </c>
      <c r="G291" s="152">
        <v>0.6</v>
      </c>
      <c r="H291" s="152">
        <v>2.5000000000000001E-2</v>
      </c>
      <c r="I291" s="152">
        <v>2.5000000000000001E-2</v>
      </c>
      <c r="J291" s="143">
        <f t="shared" si="14"/>
        <v>1</v>
      </c>
    </row>
    <row r="292" spans="1:10" x14ac:dyDescent="0.2">
      <c r="A292" s="149" t="s">
        <v>97</v>
      </c>
      <c r="B292" s="151">
        <v>10</v>
      </c>
      <c r="C292" s="141">
        <v>14</v>
      </c>
      <c r="D292" s="152">
        <v>2.5000000000000001E-2</v>
      </c>
      <c r="E292" s="152">
        <v>0.3</v>
      </c>
      <c r="F292" s="152">
        <v>2.5000000000000001E-2</v>
      </c>
      <c r="G292" s="152">
        <v>0.6</v>
      </c>
      <c r="H292" s="152">
        <v>2.5000000000000001E-2</v>
      </c>
      <c r="I292" s="152">
        <v>2.5000000000000001E-2</v>
      </c>
      <c r="J292" s="143">
        <f t="shared" si="14"/>
        <v>1</v>
      </c>
    </row>
    <row r="293" spans="1:10" x14ac:dyDescent="0.2">
      <c r="A293" s="149" t="s">
        <v>97</v>
      </c>
      <c r="B293" s="151">
        <v>10</v>
      </c>
      <c r="C293" s="141">
        <v>15</v>
      </c>
      <c r="D293" s="152">
        <v>2.5000000000000001E-2</v>
      </c>
      <c r="E293" s="152">
        <v>2.5000000000000001E-2</v>
      </c>
      <c r="F293" s="152">
        <v>0.3</v>
      </c>
      <c r="G293" s="152">
        <v>0.6</v>
      </c>
      <c r="H293" s="152">
        <v>2.5000000000000001E-2</v>
      </c>
      <c r="I293" s="152">
        <v>2.5000000000000001E-2</v>
      </c>
      <c r="J293" s="143">
        <f t="shared" si="14"/>
        <v>1</v>
      </c>
    </row>
    <row r="294" spans="1:10" x14ac:dyDescent="0.2">
      <c r="A294" s="149" t="s">
        <v>97</v>
      </c>
      <c r="B294" s="151">
        <v>10</v>
      </c>
      <c r="C294" s="141">
        <v>16</v>
      </c>
      <c r="D294" s="152">
        <v>0.3</v>
      </c>
      <c r="E294" s="152">
        <v>2.5000000000000001E-2</v>
      </c>
      <c r="F294" s="152">
        <v>2.5000000000000001E-2</v>
      </c>
      <c r="G294" s="152">
        <v>0.6</v>
      </c>
      <c r="H294" s="152">
        <v>2.5000000000000001E-2</v>
      </c>
      <c r="I294" s="152">
        <v>2.5000000000000001E-2</v>
      </c>
      <c r="J294" s="143">
        <f t="shared" si="14"/>
        <v>1</v>
      </c>
    </row>
    <row r="295" spans="1:10" x14ac:dyDescent="0.2">
      <c r="A295" s="149" t="s">
        <v>97</v>
      </c>
      <c r="B295" s="151">
        <v>10</v>
      </c>
      <c r="C295" s="141">
        <v>17</v>
      </c>
      <c r="D295" s="152">
        <v>2.5000000000000001E-2</v>
      </c>
      <c r="E295" s="152">
        <v>0.3</v>
      </c>
      <c r="F295" s="152">
        <v>2.5000000000000001E-2</v>
      </c>
      <c r="G295" s="152">
        <v>0.6</v>
      </c>
      <c r="H295" s="152">
        <v>2.5000000000000001E-2</v>
      </c>
      <c r="I295" s="152">
        <v>2.5000000000000001E-2</v>
      </c>
      <c r="J295" s="143">
        <f t="shared" si="14"/>
        <v>1</v>
      </c>
    </row>
    <row r="296" spans="1:10" x14ac:dyDescent="0.2">
      <c r="A296" s="149" t="s">
        <v>97</v>
      </c>
      <c r="B296" s="151">
        <v>10</v>
      </c>
      <c r="C296" s="141">
        <v>18</v>
      </c>
      <c r="D296" s="152">
        <v>2.5000000000000001E-2</v>
      </c>
      <c r="E296" s="152">
        <v>2.5000000000000001E-2</v>
      </c>
      <c r="F296" s="152">
        <v>0.3</v>
      </c>
      <c r="G296" s="152">
        <v>0.6</v>
      </c>
      <c r="H296" s="152">
        <v>2.5000000000000001E-2</v>
      </c>
      <c r="I296" s="152">
        <v>2.5000000000000001E-2</v>
      </c>
      <c r="J296" s="143">
        <f t="shared" si="14"/>
        <v>1</v>
      </c>
    </row>
    <row r="297" spans="1:10" x14ac:dyDescent="0.2">
      <c r="A297" s="149" t="s">
        <v>97</v>
      </c>
      <c r="B297" s="151">
        <v>10</v>
      </c>
      <c r="C297" s="141">
        <v>19</v>
      </c>
      <c r="D297" s="152">
        <v>0.3</v>
      </c>
      <c r="E297" s="152">
        <v>2.5000000000000001E-2</v>
      </c>
      <c r="F297" s="152">
        <v>2.5000000000000001E-2</v>
      </c>
      <c r="G297" s="152">
        <v>0.6</v>
      </c>
      <c r="H297" s="152">
        <v>2.5000000000000001E-2</v>
      </c>
      <c r="I297" s="152">
        <v>2.5000000000000001E-2</v>
      </c>
      <c r="J297" s="143">
        <f t="shared" si="14"/>
        <v>1</v>
      </c>
    </row>
    <row r="298" spans="1:10" x14ac:dyDescent="0.2">
      <c r="A298" s="149" t="s">
        <v>97</v>
      </c>
      <c r="B298" s="151">
        <v>10</v>
      </c>
      <c r="C298" s="141">
        <v>20</v>
      </c>
      <c r="D298" s="152">
        <v>2.5000000000000001E-2</v>
      </c>
      <c r="E298" s="152">
        <v>0.3</v>
      </c>
      <c r="F298" s="152">
        <v>2.5000000000000001E-2</v>
      </c>
      <c r="G298" s="152">
        <v>0.6</v>
      </c>
      <c r="H298" s="152">
        <v>2.5000000000000001E-2</v>
      </c>
      <c r="I298" s="152">
        <v>2.5000000000000001E-2</v>
      </c>
      <c r="J298" s="143">
        <f t="shared" si="14"/>
        <v>1</v>
      </c>
    </row>
    <row r="299" spans="1:10" x14ac:dyDescent="0.2">
      <c r="A299" s="149" t="s">
        <v>97</v>
      </c>
      <c r="B299" s="151">
        <v>10</v>
      </c>
      <c r="C299" s="141">
        <v>21</v>
      </c>
      <c r="D299" s="152">
        <v>2.5000000000000001E-2</v>
      </c>
      <c r="E299" s="152">
        <v>2.5000000000000001E-2</v>
      </c>
      <c r="F299" s="152">
        <v>0.3</v>
      </c>
      <c r="G299" s="152">
        <v>0.6</v>
      </c>
      <c r="H299" s="152">
        <v>2.5000000000000001E-2</v>
      </c>
      <c r="I299" s="152">
        <v>2.5000000000000001E-2</v>
      </c>
      <c r="J299" s="143">
        <f t="shared" si="14"/>
        <v>1</v>
      </c>
    </row>
    <row r="300" spans="1:10" x14ac:dyDescent="0.2">
      <c r="A300" s="149" t="s">
        <v>97</v>
      </c>
      <c r="B300" s="151">
        <v>10</v>
      </c>
      <c r="C300" s="141">
        <v>22</v>
      </c>
      <c r="D300" s="152">
        <v>0.3</v>
      </c>
      <c r="E300" s="152">
        <v>2.5000000000000001E-2</v>
      </c>
      <c r="F300" s="152">
        <v>2.5000000000000001E-2</v>
      </c>
      <c r="G300" s="152">
        <v>0.6</v>
      </c>
      <c r="H300" s="152">
        <v>2.5000000000000001E-2</v>
      </c>
      <c r="I300" s="152">
        <v>2.5000000000000001E-2</v>
      </c>
      <c r="J300" s="143">
        <f t="shared" si="14"/>
        <v>1</v>
      </c>
    </row>
    <row r="301" spans="1:10" x14ac:dyDescent="0.2">
      <c r="A301" s="149" t="s">
        <v>97</v>
      </c>
      <c r="B301" s="151">
        <v>10</v>
      </c>
      <c r="C301" s="141">
        <v>23</v>
      </c>
      <c r="D301" s="152">
        <v>2.5000000000000001E-2</v>
      </c>
      <c r="E301" s="152">
        <v>0.3</v>
      </c>
      <c r="F301" s="152">
        <v>2.5000000000000001E-2</v>
      </c>
      <c r="G301" s="152">
        <v>0.6</v>
      </c>
      <c r="H301" s="152">
        <v>2.5000000000000001E-2</v>
      </c>
      <c r="I301" s="152">
        <v>2.5000000000000001E-2</v>
      </c>
      <c r="J301" s="143">
        <f t="shared" si="14"/>
        <v>1</v>
      </c>
    </row>
    <row r="302" spans="1:10" x14ac:dyDescent="0.2">
      <c r="A302" s="149" t="s">
        <v>97</v>
      </c>
      <c r="B302" s="151">
        <v>10</v>
      </c>
      <c r="C302" s="141">
        <v>24</v>
      </c>
      <c r="D302" s="152">
        <v>2.5000000000000001E-2</v>
      </c>
      <c r="E302" s="152">
        <v>2.5000000000000001E-2</v>
      </c>
      <c r="F302" s="152">
        <v>0.3</v>
      </c>
      <c r="G302" s="152">
        <v>0.6</v>
      </c>
      <c r="H302" s="152">
        <v>2.5000000000000001E-2</v>
      </c>
      <c r="I302" s="152">
        <v>2.5000000000000001E-2</v>
      </c>
      <c r="J302" s="143">
        <f t="shared" si="14"/>
        <v>1</v>
      </c>
    </row>
    <row r="303" spans="1:10" x14ac:dyDescent="0.2">
      <c r="A303" s="149" t="s">
        <v>97</v>
      </c>
      <c r="B303" s="151">
        <v>10</v>
      </c>
      <c r="C303" s="141">
        <v>25</v>
      </c>
      <c r="D303" s="152">
        <v>0.3</v>
      </c>
      <c r="E303" s="152">
        <v>2.5000000000000001E-2</v>
      </c>
      <c r="F303" s="152">
        <v>2.5000000000000001E-2</v>
      </c>
      <c r="G303" s="152">
        <v>0.6</v>
      </c>
      <c r="H303" s="152">
        <v>2.5000000000000001E-2</v>
      </c>
      <c r="I303" s="152">
        <v>2.5000000000000001E-2</v>
      </c>
      <c r="J303" s="143">
        <f t="shared" si="14"/>
        <v>1</v>
      </c>
    </row>
    <row r="307" spans="10:10" x14ac:dyDescent="0.2">
      <c r="J307" s="147" t="s">
        <v>100</v>
      </c>
    </row>
  </sheetData>
  <sheetProtection password="C519" sheet="1"/>
  <mergeCells count="10">
    <mergeCell ref="B1:B3"/>
    <mergeCell ref="A1:A3"/>
    <mergeCell ref="C1:C3"/>
    <mergeCell ref="D1:I1"/>
    <mergeCell ref="D2:D3"/>
    <mergeCell ref="E2:E3"/>
    <mergeCell ref="F2:F3"/>
    <mergeCell ref="G2:G3"/>
    <mergeCell ref="H2:H3"/>
    <mergeCell ref="I2:I3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290"/>
  <sheetViews>
    <sheetView workbookViewId="0">
      <pane xSplit="6" ySplit="9" topLeftCell="G10" activePane="bottomRight" state="frozen"/>
      <selection activeCell="R37" sqref="R37"/>
      <selection pane="topRight" activeCell="R37" sqref="R37"/>
      <selection pane="bottomLeft" activeCell="R37" sqref="R37"/>
      <selection pane="bottomRight" sqref="A1:A2"/>
    </sheetView>
  </sheetViews>
  <sheetFormatPr baseColWidth="10" defaultColWidth="5.7109375" defaultRowHeight="11.25" x14ac:dyDescent="0.2"/>
  <cols>
    <col min="1" max="2" width="4.7109375" style="4" customWidth="1"/>
    <col min="3" max="3" width="4.7109375" style="14" customWidth="1"/>
    <col min="4" max="4" width="19.7109375" style="14" customWidth="1"/>
    <col min="5" max="5" width="5.7109375" style="4" customWidth="1"/>
    <col min="6" max="6" width="9.7109375" style="4" customWidth="1"/>
    <col min="7" max="15" width="6.7109375" style="4" customWidth="1"/>
    <col min="16" max="16" width="6.7109375" style="114" customWidth="1"/>
    <col min="17" max="22" width="5.7109375" style="4" customWidth="1"/>
    <col min="23" max="31" width="6.7109375" style="4" customWidth="1"/>
    <col min="32" max="42" width="4.7109375" style="6" customWidth="1"/>
    <col min="43" max="16384" width="5.7109375" style="4"/>
  </cols>
  <sheetData>
    <row r="1" spans="1:52" ht="12" thickBot="1" x14ac:dyDescent="0.25">
      <c r="A1" s="388" t="s">
        <v>0</v>
      </c>
      <c r="B1" s="388" t="s">
        <v>1</v>
      </c>
      <c r="C1" s="390" t="s">
        <v>2</v>
      </c>
      <c r="D1" s="392" t="s">
        <v>3</v>
      </c>
      <c r="E1" s="383" t="s">
        <v>4</v>
      </c>
      <c r="F1" s="383" t="s">
        <v>5</v>
      </c>
      <c r="G1" s="385" t="s">
        <v>6</v>
      </c>
      <c r="H1" s="386"/>
      <c r="I1" s="386"/>
      <c r="J1" s="386"/>
      <c r="K1" s="386"/>
      <c r="L1" s="386"/>
      <c r="M1" s="386"/>
      <c r="N1" s="387"/>
      <c r="Q1" s="380" t="s">
        <v>7</v>
      </c>
      <c r="R1" s="380"/>
      <c r="S1" s="380"/>
      <c r="T1" s="380"/>
      <c r="U1" s="380"/>
      <c r="V1" s="380"/>
      <c r="W1" s="5"/>
      <c r="X1" s="381" t="s">
        <v>8</v>
      </c>
      <c r="Y1" s="381"/>
      <c r="Z1" s="381"/>
      <c r="AA1" s="381"/>
      <c r="AB1" s="381"/>
      <c r="AC1" s="381"/>
      <c r="AD1" s="381"/>
      <c r="AE1" s="382"/>
      <c r="AF1" s="6" t="s">
        <v>9</v>
      </c>
      <c r="AG1" s="6" t="s">
        <v>10</v>
      </c>
      <c r="AH1" s="6" t="s">
        <v>11</v>
      </c>
      <c r="AI1" s="6" t="s">
        <v>12</v>
      </c>
      <c r="AJ1" s="6" t="s">
        <v>13</v>
      </c>
      <c r="AK1" s="6" t="s">
        <v>14</v>
      </c>
      <c r="AL1" s="6" t="s">
        <v>15</v>
      </c>
      <c r="AM1" s="6" t="s">
        <v>16</v>
      </c>
      <c r="AN1" s="6" t="s">
        <v>17</v>
      </c>
      <c r="AO1" s="6" t="s">
        <v>18</v>
      </c>
      <c r="AP1" s="6" t="s">
        <v>19</v>
      </c>
    </row>
    <row r="2" spans="1:52" ht="13.5" customHeight="1" thickBot="1" x14ac:dyDescent="0.25">
      <c r="A2" s="389"/>
      <c r="B2" s="389"/>
      <c r="C2" s="391"/>
      <c r="D2" s="393"/>
      <c r="E2" s="384"/>
      <c r="F2" s="384"/>
      <c r="G2" s="7" t="s">
        <v>20</v>
      </c>
      <c r="H2" s="8" t="s">
        <v>21</v>
      </c>
      <c r="I2" s="8" t="s">
        <v>22</v>
      </c>
      <c r="J2" s="8" t="s">
        <v>23</v>
      </c>
      <c r="K2" s="8" t="s">
        <v>24</v>
      </c>
      <c r="L2" s="8" t="s">
        <v>25</v>
      </c>
      <c r="M2" s="8" t="s">
        <v>26</v>
      </c>
      <c r="N2" s="9" t="s">
        <v>27</v>
      </c>
      <c r="Q2" s="10" t="s">
        <v>28</v>
      </c>
      <c r="R2" s="10" t="s">
        <v>29</v>
      </c>
      <c r="S2" s="10" t="s">
        <v>30</v>
      </c>
      <c r="T2" s="10" t="s">
        <v>31</v>
      </c>
      <c r="U2" s="10" t="s">
        <v>32</v>
      </c>
      <c r="V2" s="10" t="s">
        <v>33</v>
      </c>
      <c r="W2" s="5"/>
      <c r="X2" s="11" t="s">
        <v>20</v>
      </c>
      <c r="Y2" s="12" t="s">
        <v>21</v>
      </c>
      <c r="Z2" s="12" t="s">
        <v>22</v>
      </c>
      <c r="AA2" s="12" t="s">
        <v>23</v>
      </c>
      <c r="AB2" s="12" t="s">
        <v>24</v>
      </c>
      <c r="AC2" s="12" t="s">
        <v>25</v>
      </c>
      <c r="AD2" s="12" t="s">
        <v>26</v>
      </c>
      <c r="AE2" s="13" t="s">
        <v>27</v>
      </c>
    </row>
    <row r="3" spans="1:52" ht="15" customHeight="1" x14ac:dyDescent="0.2">
      <c r="A3" s="4">
        <v>1</v>
      </c>
      <c r="D3" s="15" t="s">
        <v>34</v>
      </c>
      <c r="E3" s="16" t="s">
        <v>35</v>
      </c>
      <c r="F3" s="15" t="s">
        <v>28</v>
      </c>
      <c r="G3" s="17">
        <f>'input &amp; output'!L14</f>
        <v>0.2109375</v>
      </c>
      <c r="H3" s="18">
        <f>'input &amp; output'!M14</f>
        <v>0.28125</v>
      </c>
      <c r="I3" s="18">
        <f>'input &amp; output'!N14</f>
        <v>0.28125</v>
      </c>
      <c r="J3" s="18">
        <f>'input &amp; output'!O14</f>
        <v>0.28125</v>
      </c>
      <c r="K3" s="18">
        <f>'input &amp; output'!P14</f>
        <v>0.375</v>
      </c>
      <c r="L3" s="18">
        <f>'input &amp; output'!Q14</f>
        <v>0.375</v>
      </c>
      <c r="M3" s="18">
        <f>'input &amp; output'!R14</f>
        <v>0.375</v>
      </c>
      <c r="N3" s="18">
        <f>'input &amp; output'!S14</f>
        <v>0.5</v>
      </c>
      <c r="Q3" s="132">
        <f>'input &amp; output'!D29</f>
        <v>0.11</v>
      </c>
      <c r="R3" s="132">
        <f>'input &amp; output'!E29</f>
        <v>0.13</v>
      </c>
      <c r="S3" s="132">
        <f>'input &amp; output'!F29</f>
        <v>0.15</v>
      </c>
      <c r="T3" s="132">
        <f>'input &amp; output'!G29</f>
        <v>0.17</v>
      </c>
      <c r="U3" s="132">
        <f>'input &amp; output'!H29</f>
        <v>0.19</v>
      </c>
      <c r="V3" s="132">
        <f>'input &amp; output'!I29</f>
        <v>0.25</v>
      </c>
      <c r="W3" s="5"/>
      <c r="X3" s="20">
        <f>'input &amp; output'!M36</f>
        <v>1.9452395344246545E-2</v>
      </c>
      <c r="Y3" s="20">
        <f>'input &amp; output'!N36</f>
        <v>5.2877092784266715E-2</v>
      </c>
      <c r="Z3" s="20">
        <f>'input &amp; output'!O36</f>
        <v>5.2877092784266715E-2</v>
      </c>
      <c r="AA3" s="20">
        <f>'input &amp; output'!P36</f>
        <v>5.2877092784266715E-2</v>
      </c>
      <c r="AB3" s="20">
        <f>'input &amp; output'!Q36</f>
        <v>0.14373484045721513</v>
      </c>
      <c r="AC3" s="20">
        <f>'input &amp; output'!R36</f>
        <v>0.14373484045721499</v>
      </c>
      <c r="AD3" s="20">
        <f>'input &amp; output'!S36</f>
        <v>0.14373484045721513</v>
      </c>
      <c r="AE3" s="20">
        <f>'input &amp; output'!T36</f>
        <v>0.39071180493130792</v>
      </c>
    </row>
    <row r="4" spans="1:52" ht="15" customHeight="1" x14ac:dyDescent="0.2">
      <c r="A4" s="4">
        <v>1</v>
      </c>
      <c r="D4" s="23" t="s">
        <v>36</v>
      </c>
      <c r="E4" s="24" t="s">
        <v>37</v>
      </c>
      <c r="F4" s="23" t="s">
        <v>29</v>
      </c>
      <c r="G4" s="25">
        <f>'input &amp; output'!L15</f>
        <v>0.2109375</v>
      </c>
      <c r="H4" s="26">
        <f>'input &amp; output'!M15</f>
        <v>0.28125</v>
      </c>
      <c r="I4" s="26">
        <f>'input &amp; output'!N15</f>
        <v>0.28125</v>
      </c>
      <c r="J4" s="26">
        <f>'input &amp; output'!O15</f>
        <v>0</v>
      </c>
      <c r="K4" s="26">
        <f>'input &amp; output'!P15</f>
        <v>0.375</v>
      </c>
      <c r="L4" s="26">
        <f>'input &amp; output'!Q15</f>
        <v>0</v>
      </c>
      <c r="M4" s="26">
        <f>'input &amp; output'!R15</f>
        <v>0</v>
      </c>
      <c r="N4" s="26">
        <f>'input &amp; output'!S15</f>
        <v>0</v>
      </c>
      <c r="O4" s="27"/>
      <c r="P4" s="133"/>
      <c r="Q4" s="27"/>
      <c r="R4" s="27"/>
      <c r="S4" s="27"/>
      <c r="T4" s="27"/>
      <c r="U4" s="27"/>
      <c r="V4" s="27"/>
      <c r="W4" s="27"/>
      <c r="X4" s="28" t="s">
        <v>38</v>
      </c>
      <c r="Y4" s="29"/>
      <c r="Z4" s="30"/>
    </row>
    <row r="5" spans="1:52" ht="15" customHeight="1" x14ac:dyDescent="0.2">
      <c r="A5" s="4">
        <v>1</v>
      </c>
      <c r="D5" s="23" t="s">
        <v>34</v>
      </c>
      <c r="E5" s="24" t="s">
        <v>39</v>
      </c>
      <c r="F5" s="23" t="s">
        <v>30</v>
      </c>
      <c r="G5" s="25">
        <f>'input &amp; output'!L16</f>
        <v>0.2109375</v>
      </c>
      <c r="H5" s="26">
        <f>'input &amp; output'!M16</f>
        <v>0.28125</v>
      </c>
      <c r="I5" s="26">
        <f>'input &amp; output'!N16</f>
        <v>0</v>
      </c>
      <c r="J5" s="26">
        <f>'input &amp; output'!O16</f>
        <v>0.28125</v>
      </c>
      <c r="K5" s="26">
        <f>'input &amp; output'!P16</f>
        <v>0</v>
      </c>
      <c r="L5" s="26">
        <f>'input &amp; output'!Q16</f>
        <v>0.375</v>
      </c>
      <c r="M5" s="26">
        <f>'input &amp; output'!R16</f>
        <v>0</v>
      </c>
      <c r="N5" s="26">
        <f>'input &amp; output'!S16</f>
        <v>0</v>
      </c>
      <c r="O5" s="27"/>
      <c r="P5" s="134"/>
      <c r="Q5" s="31"/>
      <c r="R5" s="31"/>
      <c r="S5" s="31"/>
      <c r="T5" s="32"/>
      <c r="U5" s="32"/>
      <c r="V5" s="32"/>
      <c r="W5" s="27"/>
      <c r="X5" s="33" t="s">
        <v>13</v>
      </c>
      <c r="Y5" s="34" t="s">
        <v>14</v>
      </c>
      <c r="Z5" s="35" t="s">
        <v>15</v>
      </c>
    </row>
    <row r="6" spans="1:52" ht="15" customHeight="1" thickBot="1" x14ac:dyDescent="0.25">
      <c r="A6" s="4">
        <v>1</v>
      </c>
      <c r="D6" s="36" t="s">
        <v>40</v>
      </c>
      <c r="E6" s="37" t="s">
        <v>41</v>
      </c>
      <c r="F6" s="36" t="s">
        <v>31</v>
      </c>
      <c r="G6" s="137">
        <f>'input &amp; output'!L17</f>
        <v>0.2109375</v>
      </c>
      <c r="H6" s="138">
        <f>'input &amp; output'!M17</f>
        <v>0.140625</v>
      </c>
      <c r="I6" s="138">
        <f>'input &amp; output'!N17</f>
        <v>0.28125</v>
      </c>
      <c r="J6" s="138">
        <f>'input &amp; output'!O17</f>
        <v>0.28125</v>
      </c>
      <c r="K6" s="138">
        <f>'input &amp; output'!P17</f>
        <v>0.1875</v>
      </c>
      <c r="L6" s="138">
        <f>'input &amp; output'!Q17</f>
        <v>0.1875</v>
      </c>
      <c r="M6" s="138">
        <f>'input &amp; output'!R17</f>
        <v>0.375</v>
      </c>
      <c r="N6" s="138">
        <f>'input &amp; output'!S17</f>
        <v>0.25</v>
      </c>
      <c r="O6" s="27"/>
      <c r="P6" s="133"/>
      <c r="Q6" s="27"/>
      <c r="R6" s="27"/>
      <c r="S6" s="27"/>
      <c r="T6" s="27"/>
      <c r="U6" s="27"/>
      <c r="V6" s="27"/>
      <c r="W6" s="27"/>
      <c r="X6" s="38">
        <v>0.1</v>
      </c>
      <c r="Y6" s="39">
        <v>0.1</v>
      </c>
      <c r="Z6" s="40">
        <v>0.1</v>
      </c>
    </row>
    <row r="7" spans="1:52" ht="15" customHeight="1" x14ac:dyDescent="0.2">
      <c r="A7" s="4">
        <v>1</v>
      </c>
      <c r="D7" s="3" t="s">
        <v>42</v>
      </c>
      <c r="E7" s="2" t="s">
        <v>43</v>
      </c>
      <c r="F7" s="3" t="s">
        <v>32</v>
      </c>
      <c r="G7" s="41">
        <f>'input &amp; output'!L18</f>
        <v>0.2109375</v>
      </c>
      <c r="H7" s="42">
        <f>'input &amp; output'!M18</f>
        <v>0.140625</v>
      </c>
      <c r="I7" s="42">
        <f>'input &amp; output'!N18</f>
        <v>0</v>
      </c>
      <c r="J7" s="42">
        <f>'input &amp; output'!O18</f>
        <v>0</v>
      </c>
      <c r="K7" s="42">
        <f>'input &amp; output'!P18</f>
        <v>0</v>
      </c>
      <c r="L7" s="42">
        <f>'input &amp; output'!Q18</f>
        <v>0</v>
      </c>
      <c r="M7" s="42">
        <f>'input &amp; output'!R18</f>
        <v>0</v>
      </c>
      <c r="N7" s="42">
        <f>'input &amp; output'!S18</f>
        <v>0</v>
      </c>
      <c r="O7" s="43"/>
      <c r="P7" s="135"/>
      <c r="Q7" s="32"/>
      <c r="R7" s="32"/>
      <c r="S7" s="32"/>
      <c r="T7" s="32"/>
      <c r="U7" s="32"/>
      <c r="V7" s="32"/>
      <c r="W7" s="27"/>
    </row>
    <row r="8" spans="1:52" ht="15" customHeight="1" thickBot="1" x14ac:dyDescent="0.25">
      <c r="A8" s="4">
        <v>1</v>
      </c>
      <c r="D8" s="9" t="s">
        <v>44</v>
      </c>
      <c r="E8" s="44" t="s">
        <v>45</v>
      </c>
      <c r="F8" s="9" t="s">
        <v>33</v>
      </c>
      <c r="G8" s="139">
        <f>'input &amp; output'!L19</f>
        <v>0.10546875</v>
      </c>
      <c r="H8" s="140">
        <f>'input &amp; output'!M19</f>
        <v>0.140625</v>
      </c>
      <c r="I8" s="140">
        <f>'input &amp; output'!N19</f>
        <v>0.140625</v>
      </c>
      <c r="J8" s="140">
        <f>'input &amp; output'!O19</f>
        <v>0.140625</v>
      </c>
      <c r="K8" s="140">
        <f>'input &amp; output'!P19</f>
        <v>0.1875</v>
      </c>
      <c r="L8" s="140">
        <f>'input &amp; output'!Q19</f>
        <v>0.1875</v>
      </c>
      <c r="M8" s="140">
        <f>'input &amp; output'!R19</f>
        <v>0.1875</v>
      </c>
      <c r="N8" s="140">
        <f>'input &amp; output'!S19</f>
        <v>0.25</v>
      </c>
      <c r="O8" s="43"/>
      <c r="P8" s="133"/>
      <c r="Q8" s="27"/>
      <c r="R8" s="27"/>
      <c r="S8" s="27"/>
      <c r="T8" s="27"/>
      <c r="U8" s="27"/>
      <c r="V8" s="27"/>
      <c r="W8" s="27"/>
      <c r="AQ8" s="4" t="s">
        <v>46</v>
      </c>
    </row>
    <row r="9" spans="1:52" s="59" customFormat="1" ht="12" thickBot="1" x14ac:dyDescent="0.25">
      <c r="A9" s="4">
        <v>1</v>
      </c>
      <c r="B9" s="45" t="s">
        <v>1</v>
      </c>
      <c r="C9" s="46" t="s">
        <v>2</v>
      </c>
      <c r="D9" s="47" t="s">
        <v>3</v>
      </c>
      <c r="E9" s="48" t="s">
        <v>4</v>
      </c>
      <c r="F9" s="48" t="s">
        <v>5</v>
      </c>
      <c r="G9" s="49" t="s">
        <v>47</v>
      </c>
      <c r="H9" s="50" t="s">
        <v>48</v>
      </c>
      <c r="I9" s="50" t="s">
        <v>49</v>
      </c>
      <c r="J9" s="50" t="s">
        <v>50</v>
      </c>
      <c r="K9" s="50" t="s">
        <v>51</v>
      </c>
      <c r="L9" s="50" t="s">
        <v>52</v>
      </c>
      <c r="M9" s="50" t="s">
        <v>53</v>
      </c>
      <c r="N9" s="51" t="s">
        <v>54</v>
      </c>
      <c r="O9" s="52" t="s">
        <v>55</v>
      </c>
      <c r="P9" s="136" t="s">
        <v>56</v>
      </c>
      <c r="Q9" s="10" t="s">
        <v>28</v>
      </c>
      <c r="R9" s="10" t="s">
        <v>29</v>
      </c>
      <c r="S9" s="10" t="s">
        <v>30</v>
      </c>
      <c r="T9" s="10" t="s">
        <v>31</v>
      </c>
      <c r="U9" s="10" t="s">
        <v>32</v>
      </c>
      <c r="V9" s="10" t="s">
        <v>33</v>
      </c>
      <c r="W9" s="53" t="s">
        <v>57</v>
      </c>
      <c r="X9" s="54" t="s">
        <v>20</v>
      </c>
      <c r="Y9" s="55" t="s">
        <v>21</v>
      </c>
      <c r="Z9" s="55" t="s">
        <v>22</v>
      </c>
      <c r="AA9" s="55" t="s">
        <v>23</v>
      </c>
      <c r="AB9" s="55" t="s">
        <v>24</v>
      </c>
      <c r="AC9" s="55" t="s">
        <v>25</v>
      </c>
      <c r="AD9" s="55" t="s">
        <v>26</v>
      </c>
      <c r="AE9" s="56" t="s">
        <v>27</v>
      </c>
      <c r="AF9" s="57" t="s">
        <v>9</v>
      </c>
      <c r="AG9" s="57" t="s">
        <v>10</v>
      </c>
      <c r="AH9" s="57" t="s">
        <v>11</v>
      </c>
      <c r="AI9" s="57" t="s">
        <v>12</v>
      </c>
      <c r="AJ9" s="58" t="s">
        <v>13</v>
      </c>
      <c r="AK9" s="58" t="s">
        <v>14</v>
      </c>
      <c r="AL9" s="58" t="s">
        <v>15</v>
      </c>
      <c r="AM9" s="58" t="s">
        <v>16</v>
      </c>
      <c r="AN9" s="58" t="s">
        <v>17</v>
      </c>
      <c r="AO9" s="58" t="s">
        <v>18</v>
      </c>
      <c r="AP9" s="58" t="s">
        <v>19</v>
      </c>
      <c r="AQ9" s="59" t="s">
        <v>58</v>
      </c>
      <c r="AR9" s="59" t="s">
        <v>59</v>
      </c>
      <c r="AS9" s="54" t="s">
        <v>20</v>
      </c>
      <c r="AT9" s="55" t="s">
        <v>21</v>
      </c>
      <c r="AU9" s="55" t="s">
        <v>22</v>
      </c>
      <c r="AV9" s="55" t="s">
        <v>23</v>
      </c>
      <c r="AW9" s="55" t="s">
        <v>24</v>
      </c>
      <c r="AX9" s="55" t="s">
        <v>25</v>
      </c>
      <c r="AY9" s="55" t="s">
        <v>26</v>
      </c>
      <c r="AZ9" s="56" t="s">
        <v>27</v>
      </c>
    </row>
    <row r="10" spans="1:52" ht="12" thickBot="1" x14ac:dyDescent="0.25">
      <c r="A10" s="4">
        <v>1</v>
      </c>
      <c r="B10" s="60">
        <v>1</v>
      </c>
      <c r="C10" s="61">
        <v>0</v>
      </c>
      <c r="D10" s="62"/>
      <c r="E10" s="63"/>
      <c r="F10" s="63"/>
      <c r="G10" s="64"/>
      <c r="H10" s="63"/>
      <c r="I10" s="63"/>
      <c r="J10" s="63"/>
      <c r="K10" s="63"/>
      <c r="L10" s="63"/>
      <c r="M10" s="63"/>
      <c r="N10" s="65"/>
      <c r="O10" s="64"/>
      <c r="P10" s="99"/>
      <c r="Q10" s="66"/>
      <c r="R10" s="66"/>
      <c r="S10" s="66"/>
      <c r="T10" s="66"/>
      <c r="U10" s="66"/>
      <c r="V10" s="66"/>
      <c r="W10" s="65"/>
      <c r="X10" s="20">
        <f t="shared" ref="X10:AE10" si="0">X3</f>
        <v>1.9452395344246545E-2</v>
      </c>
      <c r="Y10" s="21">
        <f t="shared" si="0"/>
        <v>5.2877092784266715E-2</v>
      </c>
      <c r="Z10" s="21">
        <f t="shared" si="0"/>
        <v>5.2877092784266715E-2</v>
      </c>
      <c r="AA10" s="21">
        <f t="shared" si="0"/>
        <v>5.2877092784266715E-2</v>
      </c>
      <c r="AB10" s="21">
        <f t="shared" si="0"/>
        <v>0.14373484045721513</v>
      </c>
      <c r="AC10" s="21">
        <f t="shared" si="0"/>
        <v>0.14373484045721499</v>
      </c>
      <c r="AD10" s="21">
        <f t="shared" si="0"/>
        <v>0.14373484045721513</v>
      </c>
      <c r="AE10" s="22">
        <f t="shared" si="0"/>
        <v>0.39071180493130792</v>
      </c>
      <c r="AF10" s="67">
        <f>AM10-AJ10*AK10</f>
        <v>0</v>
      </c>
      <c r="AG10" s="67">
        <f>AN10-AJ10*AL10</f>
        <v>0</v>
      </c>
      <c r="AH10" s="67">
        <f>AO10-AK10*AL10</f>
        <v>0</v>
      </c>
      <c r="AI10" s="67">
        <f>AP10-AJ10*AK10*AL10</f>
        <v>0</v>
      </c>
      <c r="AJ10" s="68">
        <f>X10+Y10+Z10+AB10</f>
        <v>0.2689414213699951</v>
      </c>
      <c r="AK10" s="68">
        <f>X10+Y10+AA10+AC10</f>
        <v>0.26894142136999499</v>
      </c>
      <c r="AL10" s="68">
        <f>X10+Z10+AA10+AD10</f>
        <v>0.2689414213699951</v>
      </c>
      <c r="AM10" s="68">
        <f>X10+Y10</f>
        <v>7.2329488128513253E-2</v>
      </c>
      <c r="AN10" s="68">
        <f>X10+Z10</f>
        <v>7.2329488128513253E-2</v>
      </c>
      <c r="AO10" s="68">
        <f>X10+AA10</f>
        <v>7.2329488128513253E-2</v>
      </c>
      <c r="AP10" s="68">
        <f>X10</f>
        <v>1.9452395344246545E-2</v>
      </c>
      <c r="AQ10" s="4">
        <v>0</v>
      </c>
      <c r="AR10" s="69"/>
      <c r="AS10" s="70">
        <f t="shared" ref="AS10:AZ10" si="1">X10</f>
        <v>1.9452395344246545E-2</v>
      </c>
      <c r="AT10" s="70">
        <f t="shared" si="1"/>
        <v>5.2877092784266715E-2</v>
      </c>
      <c r="AU10" s="70">
        <f t="shared" si="1"/>
        <v>5.2877092784266715E-2</v>
      </c>
      <c r="AV10" s="70">
        <f t="shared" si="1"/>
        <v>5.2877092784266715E-2</v>
      </c>
      <c r="AW10" s="70">
        <f t="shared" si="1"/>
        <v>0.14373484045721513</v>
      </c>
      <c r="AX10" s="70">
        <f t="shared" si="1"/>
        <v>0.14373484045721499</v>
      </c>
      <c r="AY10" s="70">
        <f t="shared" si="1"/>
        <v>0.14373484045721513</v>
      </c>
      <c r="AZ10" s="70">
        <f t="shared" si="1"/>
        <v>0.39071180493130792</v>
      </c>
    </row>
    <row r="11" spans="1:52" s="85" customFormat="1" ht="12" thickBot="1" x14ac:dyDescent="0.25">
      <c r="A11" s="4"/>
      <c r="B11" s="71"/>
      <c r="C11" s="1">
        <v>1</v>
      </c>
      <c r="D11" s="15" t="s">
        <v>34</v>
      </c>
      <c r="E11" s="16" t="s">
        <v>35</v>
      </c>
      <c r="F11" s="15" t="s">
        <v>28</v>
      </c>
      <c r="G11" s="72">
        <f t="shared" ref="G11:N16" si="2">X$10*G3</f>
        <v>4.1032396429270057E-3</v>
      </c>
      <c r="H11" s="73">
        <f t="shared" si="2"/>
        <v>1.4871682345575014E-2</v>
      </c>
      <c r="I11" s="73">
        <f t="shared" si="2"/>
        <v>1.4871682345575014E-2</v>
      </c>
      <c r="J11" s="73">
        <f t="shared" si="2"/>
        <v>1.4871682345575014E-2</v>
      </c>
      <c r="K11" s="73">
        <f t="shared" si="2"/>
        <v>5.3900565171455674E-2</v>
      </c>
      <c r="L11" s="73">
        <f t="shared" si="2"/>
        <v>5.3900565171455625E-2</v>
      </c>
      <c r="M11" s="73">
        <f t="shared" si="2"/>
        <v>5.3900565171455674E-2</v>
      </c>
      <c r="N11" s="74">
        <f t="shared" si="2"/>
        <v>0.19535590246565396</v>
      </c>
      <c r="O11" s="75">
        <f t="shared" ref="O11:O16" si="3">SUM(G11:N11)</f>
        <v>0.40577588465967296</v>
      </c>
      <c r="P11" s="76">
        <f>'input &amp; output'!D29</f>
        <v>0.11</v>
      </c>
      <c r="Q11" s="77"/>
      <c r="R11" s="77"/>
      <c r="S11" s="77"/>
      <c r="T11" s="77"/>
      <c r="U11" s="77"/>
      <c r="V11" s="77"/>
      <c r="W11" s="78">
        <f t="shared" ref="W11:W16" si="4">O11*P11</f>
        <v>4.4635347312564029E-2</v>
      </c>
      <c r="X11" s="79">
        <f t="shared" ref="X11:AE11" si="5">G$3*$P11</f>
        <v>2.3203125000000002E-2</v>
      </c>
      <c r="Y11" s="80">
        <f t="shared" si="5"/>
        <v>3.09375E-2</v>
      </c>
      <c r="Z11" s="80">
        <f t="shared" si="5"/>
        <v>3.09375E-2</v>
      </c>
      <c r="AA11" s="80">
        <f t="shared" si="5"/>
        <v>3.09375E-2</v>
      </c>
      <c r="AB11" s="80">
        <f t="shared" si="5"/>
        <v>4.1250000000000002E-2</v>
      </c>
      <c r="AC11" s="80">
        <f t="shared" si="5"/>
        <v>4.1250000000000002E-2</v>
      </c>
      <c r="AD11" s="80">
        <f t="shared" si="5"/>
        <v>4.1250000000000002E-2</v>
      </c>
      <c r="AE11" s="81">
        <f t="shared" si="5"/>
        <v>5.5E-2</v>
      </c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4">
        <v>1</v>
      </c>
      <c r="AR11" s="83">
        <f t="shared" ref="AR11:AZ11" si="6">W17</f>
        <v>0.16406842531560056</v>
      </c>
      <c r="AS11" s="83">
        <f>X17</f>
        <v>2.1883154425690342E-2</v>
      </c>
      <c r="AT11" s="84">
        <f t="shared" si="6"/>
        <v>6.2997003904271903E-2</v>
      </c>
      <c r="AU11" s="84">
        <f t="shared" si="6"/>
        <v>4.8494096530626585E-2</v>
      </c>
      <c r="AV11" s="84">
        <f t="shared" si="6"/>
        <v>5.0306959952332246E-2</v>
      </c>
      <c r="AW11" s="84">
        <f t="shared" si="6"/>
        <v>0.14783621090101806</v>
      </c>
      <c r="AX11" s="84">
        <f t="shared" si="6"/>
        <v>0.15440670916328539</v>
      </c>
      <c r="AY11" s="84">
        <f t="shared" si="6"/>
        <v>0.13305258981091625</v>
      </c>
      <c r="AZ11" s="84">
        <f t="shared" si="6"/>
        <v>0.38102327531185909</v>
      </c>
    </row>
    <row r="12" spans="1:52" s="100" customFormat="1" x14ac:dyDescent="0.2">
      <c r="A12" s="4"/>
      <c r="B12" s="86"/>
      <c r="C12" s="87">
        <v>1</v>
      </c>
      <c r="D12" s="23" t="s">
        <v>36</v>
      </c>
      <c r="E12" s="24" t="s">
        <v>37</v>
      </c>
      <c r="F12" s="23" t="s">
        <v>29</v>
      </c>
      <c r="G12" s="88">
        <f t="shared" si="2"/>
        <v>4.1032396429270057E-3</v>
      </c>
      <c r="H12" s="89">
        <f t="shared" si="2"/>
        <v>1.4871682345575014E-2</v>
      </c>
      <c r="I12" s="89">
        <f t="shared" si="2"/>
        <v>1.4871682345575014E-2</v>
      </c>
      <c r="J12" s="89">
        <f t="shared" si="2"/>
        <v>0</v>
      </c>
      <c r="K12" s="89">
        <f t="shared" si="2"/>
        <v>5.3900565171455674E-2</v>
      </c>
      <c r="L12" s="89">
        <f t="shared" si="2"/>
        <v>0</v>
      </c>
      <c r="M12" s="89">
        <f t="shared" si="2"/>
        <v>0</v>
      </c>
      <c r="N12" s="90">
        <f t="shared" si="2"/>
        <v>0</v>
      </c>
      <c r="O12" s="91">
        <f t="shared" si="3"/>
        <v>8.7747169505532713E-2</v>
      </c>
      <c r="P12" s="92">
        <f>'input &amp; output'!E29</f>
        <v>0.13</v>
      </c>
      <c r="Q12" s="93"/>
      <c r="R12" s="93"/>
      <c r="S12" s="93"/>
      <c r="T12" s="93"/>
      <c r="U12" s="93"/>
      <c r="V12" s="93"/>
      <c r="W12" s="94">
        <f t="shared" si="4"/>
        <v>1.1407132035719253E-2</v>
      </c>
      <c r="X12" s="95">
        <f t="shared" ref="X12:AE12" si="7">G$4*$P12</f>
        <v>2.7421875000000002E-2</v>
      </c>
      <c r="Y12" s="96">
        <f t="shared" si="7"/>
        <v>3.6562499999999998E-2</v>
      </c>
      <c r="Z12" s="96">
        <f t="shared" si="7"/>
        <v>3.6562499999999998E-2</v>
      </c>
      <c r="AA12" s="96">
        <f t="shared" si="7"/>
        <v>0</v>
      </c>
      <c r="AB12" s="96">
        <f t="shared" si="7"/>
        <v>4.8750000000000002E-2</v>
      </c>
      <c r="AC12" s="96">
        <f t="shared" si="7"/>
        <v>0</v>
      </c>
      <c r="AD12" s="96">
        <f t="shared" si="7"/>
        <v>0</v>
      </c>
      <c r="AE12" s="97">
        <f t="shared" si="7"/>
        <v>0</v>
      </c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85">
        <v>2</v>
      </c>
      <c r="AR12" s="83">
        <f t="shared" ref="AR12:AZ12" si="8">W25</f>
        <v>0.16483500358215686</v>
      </c>
      <c r="AS12" s="83">
        <f t="shared" si="8"/>
        <v>2.4503173252411289E-2</v>
      </c>
      <c r="AT12" s="99">
        <f t="shared" si="8"/>
        <v>7.4704676429819372E-2</v>
      </c>
      <c r="AU12" s="99">
        <f t="shared" si="8"/>
        <v>4.4267576235443432E-2</v>
      </c>
      <c r="AV12" s="99">
        <f t="shared" si="8"/>
        <v>4.7639165586243197E-2</v>
      </c>
      <c r="AW12" s="99">
        <f t="shared" si="8"/>
        <v>0.15134746896834061</v>
      </c>
      <c r="AX12" s="99">
        <f t="shared" si="8"/>
        <v>0.1650995352844761</v>
      </c>
      <c r="AY12" s="99">
        <f t="shared" si="8"/>
        <v>0.1225914498643559</v>
      </c>
      <c r="AZ12" s="19">
        <f t="shared" si="8"/>
        <v>0.36984695437891013</v>
      </c>
    </row>
    <row r="13" spans="1:52" s="112" customFormat="1" x14ac:dyDescent="0.2">
      <c r="A13" s="86"/>
      <c r="B13" s="86"/>
      <c r="C13" s="101">
        <v>1</v>
      </c>
      <c r="D13" s="23" t="s">
        <v>34</v>
      </c>
      <c r="E13" s="24" t="s">
        <v>39</v>
      </c>
      <c r="F13" s="23" t="s">
        <v>30</v>
      </c>
      <c r="G13" s="102">
        <f t="shared" si="2"/>
        <v>4.1032396429270057E-3</v>
      </c>
      <c r="H13" s="103">
        <f t="shared" si="2"/>
        <v>1.4871682345575014E-2</v>
      </c>
      <c r="I13" s="103">
        <f t="shared" si="2"/>
        <v>0</v>
      </c>
      <c r="J13" s="103">
        <f t="shared" si="2"/>
        <v>1.4871682345575014E-2</v>
      </c>
      <c r="K13" s="103">
        <f t="shared" si="2"/>
        <v>0</v>
      </c>
      <c r="L13" s="103">
        <f t="shared" si="2"/>
        <v>5.3900565171455625E-2</v>
      </c>
      <c r="M13" s="103">
        <f t="shared" si="2"/>
        <v>0</v>
      </c>
      <c r="N13" s="104">
        <f t="shared" si="2"/>
        <v>0</v>
      </c>
      <c r="O13" s="105">
        <f t="shared" si="3"/>
        <v>8.7747169505532657E-2</v>
      </c>
      <c r="P13" s="92">
        <f>'input &amp; output'!F29</f>
        <v>0.15</v>
      </c>
      <c r="Q13" s="106"/>
      <c r="R13" s="106"/>
      <c r="S13" s="106"/>
      <c r="T13" s="106"/>
      <c r="U13" s="106"/>
      <c r="V13" s="106"/>
      <c r="W13" s="107">
        <f t="shared" si="4"/>
        <v>1.3162075425829898E-2</v>
      </c>
      <c r="X13" s="108">
        <f t="shared" ref="X13:AE13" si="9">G$5*$P13</f>
        <v>3.1640624999999999E-2</v>
      </c>
      <c r="Y13" s="109">
        <f t="shared" si="9"/>
        <v>4.2187499999999996E-2</v>
      </c>
      <c r="Z13" s="109">
        <f t="shared" si="9"/>
        <v>0</v>
      </c>
      <c r="AA13" s="109">
        <f t="shared" si="9"/>
        <v>4.2187499999999996E-2</v>
      </c>
      <c r="AB13" s="109">
        <f t="shared" si="9"/>
        <v>0</v>
      </c>
      <c r="AC13" s="109">
        <f t="shared" si="9"/>
        <v>5.6249999999999994E-2</v>
      </c>
      <c r="AD13" s="109">
        <f t="shared" si="9"/>
        <v>0</v>
      </c>
      <c r="AE13" s="110">
        <f t="shared" si="9"/>
        <v>0</v>
      </c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00">
        <v>3</v>
      </c>
      <c r="AR13" s="83">
        <f t="shared" ref="AR13:AZ13" si="10">W33</f>
        <v>0.16565481856130604</v>
      </c>
      <c r="AS13" s="83">
        <f t="shared" si="10"/>
        <v>2.7301097449003397E-2</v>
      </c>
      <c r="AT13" s="99">
        <f t="shared" si="10"/>
        <v>8.8149743229395658E-2</v>
      </c>
      <c r="AU13" s="99">
        <f t="shared" si="10"/>
        <v>4.020943622120958E-2</v>
      </c>
      <c r="AV13" s="99">
        <f t="shared" si="10"/>
        <v>4.488958466653746E-2</v>
      </c>
      <c r="AW13" s="99">
        <f t="shared" si="10"/>
        <v>0.15417532438970741</v>
      </c>
      <c r="AX13" s="99">
        <f t="shared" si="10"/>
        <v>0.17565920114252484</v>
      </c>
      <c r="AY13" s="99">
        <f t="shared" si="10"/>
        <v>0.11239381148009669</v>
      </c>
      <c r="AZ13" s="19">
        <f t="shared" si="10"/>
        <v>0.35722180142152499</v>
      </c>
    </row>
    <row r="14" spans="1:52" s="112" customFormat="1" ht="13.5" customHeight="1" thickBot="1" x14ac:dyDescent="0.25">
      <c r="A14" s="86"/>
      <c r="B14" s="86"/>
      <c r="C14" s="101">
        <v>1</v>
      </c>
      <c r="D14" s="36" t="s">
        <v>40</v>
      </c>
      <c r="E14" s="37" t="s">
        <v>41</v>
      </c>
      <c r="F14" s="36" t="s">
        <v>31</v>
      </c>
      <c r="G14" s="102">
        <f t="shared" si="2"/>
        <v>4.1032396429270057E-3</v>
      </c>
      <c r="H14" s="103">
        <f t="shared" si="2"/>
        <v>7.4358411727875069E-3</v>
      </c>
      <c r="I14" s="103">
        <f t="shared" si="2"/>
        <v>1.4871682345575014E-2</v>
      </c>
      <c r="J14" s="103">
        <f t="shared" si="2"/>
        <v>1.4871682345575014E-2</v>
      </c>
      <c r="K14" s="103">
        <f t="shared" si="2"/>
        <v>2.6950282585727837E-2</v>
      </c>
      <c r="L14" s="103">
        <f t="shared" si="2"/>
        <v>2.6950282585727812E-2</v>
      </c>
      <c r="M14" s="103">
        <f t="shared" si="2"/>
        <v>5.3900565171455674E-2</v>
      </c>
      <c r="N14" s="104">
        <f t="shared" si="2"/>
        <v>9.7677951232826979E-2</v>
      </c>
      <c r="O14" s="105">
        <f t="shared" si="3"/>
        <v>0.24676152708260285</v>
      </c>
      <c r="P14" s="92">
        <f>'input &amp; output'!G29</f>
        <v>0.17</v>
      </c>
      <c r="Q14" s="106"/>
      <c r="R14" s="106"/>
      <c r="S14" s="106"/>
      <c r="T14" s="106"/>
      <c r="U14" s="106"/>
      <c r="V14" s="106"/>
      <c r="W14" s="107">
        <f t="shared" si="4"/>
        <v>4.1949459604042484E-2</v>
      </c>
      <c r="X14" s="108">
        <f t="shared" ref="X14:AE14" si="11">G$6*$P14</f>
        <v>3.5859375000000006E-2</v>
      </c>
      <c r="Y14" s="109">
        <f t="shared" si="11"/>
        <v>2.390625E-2</v>
      </c>
      <c r="Z14" s="109">
        <f t="shared" si="11"/>
        <v>4.7812500000000001E-2</v>
      </c>
      <c r="AA14" s="109">
        <f t="shared" si="11"/>
        <v>4.7812500000000001E-2</v>
      </c>
      <c r="AB14" s="109">
        <f t="shared" si="11"/>
        <v>3.1875000000000001E-2</v>
      </c>
      <c r="AC14" s="109">
        <f t="shared" si="11"/>
        <v>3.1875000000000001E-2</v>
      </c>
      <c r="AD14" s="109">
        <f t="shared" si="11"/>
        <v>6.3750000000000001E-2</v>
      </c>
      <c r="AE14" s="110">
        <f t="shared" si="11"/>
        <v>4.2500000000000003E-2</v>
      </c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2">
        <v>4</v>
      </c>
      <c r="AR14" s="83">
        <f t="shared" ref="AR14:AZ14" si="12">W41</f>
        <v>0.16652905796069573</v>
      </c>
      <c r="AS14" s="83">
        <f t="shared" si="12"/>
        <v>3.0258815785439742E-2</v>
      </c>
      <c r="AT14" s="99">
        <f t="shared" si="12"/>
        <v>0.10346854977068137</v>
      </c>
      <c r="AU14" s="99">
        <f t="shared" si="12"/>
        <v>3.6331578887800565E-2</v>
      </c>
      <c r="AV14" s="99">
        <f t="shared" si="12"/>
        <v>4.2076642313055801E-2</v>
      </c>
      <c r="AW14" s="99">
        <f t="shared" si="12"/>
        <v>0.15623150883915823</v>
      </c>
      <c r="AX14" s="99">
        <f t="shared" si="12"/>
        <v>0.18591310477884998</v>
      </c>
      <c r="AY14" s="99">
        <f t="shared" si="12"/>
        <v>0.10250349294937171</v>
      </c>
      <c r="AZ14" s="19">
        <f t="shared" si="12"/>
        <v>0.34321630667564257</v>
      </c>
    </row>
    <row r="15" spans="1:52" s="112" customFormat="1" ht="12.75" customHeight="1" x14ac:dyDescent="0.2">
      <c r="A15" s="86"/>
      <c r="B15" s="86"/>
      <c r="C15" s="101">
        <v>1</v>
      </c>
      <c r="D15" s="3" t="s">
        <v>42</v>
      </c>
      <c r="E15" s="2" t="s">
        <v>43</v>
      </c>
      <c r="F15" s="3" t="s">
        <v>32</v>
      </c>
      <c r="G15" s="102">
        <f t="shared" si="2"/>
        <v>4.1032396429270057E-3</v>
      </c>
      <c r="H15" s="103">
        <f t="shared" si="2"/>
        <v>7.4358411727875069E-3</v>
      </c>
      <c r="I15" s="103">
        <f t="shared" si="2"/>
        <v>0</v>
      </c>
      <c r="J15" s="103">
        <f t="shared" si="2"/>
        <v>0</v>
      </c>
      <c r="K15" s="103">
        <f t="shared" si="2"/>
        <v>0</v>
      </c>
      <c r="L15" s="103">
        <f t="shared" si="2"/>
        <v>0</v>
      </c>
      <c r="M15" s="103">
        <f t="shared" si="2"/>
        <v>0</v>
      </c>
      <c r="N15" s="104">
        <f t="shared" si="2"/>
        <v>0</v>
      </c>
      <c r="O15" s="105">
        <f t="shared" si="3"/>
        <v>1.1539080815714513E-2</v>
      </c>
      <c r="P15" s="92">
        <f>'input &amp; output'!H29</f>
        <v>0.19</v>
      </c>
      <c r="Q15" s="106"/>
      <c r="R15" s="106"/>
      <c r="S15" s="106"/>
      <c r="T15" s="106"/>
      <c r="U15" s="106"/>
      <c r="V15" s="106"/>
      <c r="W15" s="107">
        <f t="shared" si="4"/>
        <v>2.1924253549857574E-3</v>
      </c>
      <c r="X15" s="108">
        <f t="shared" ref="X15:AE15" si="13">G$7*$P15</f>
        <v>4.0078124999999999E-2</v>
      </c>
      <c r="Y15" s="109">
        <f t="shared" si="13"/>
        <v>2.6718749999999999E-2</v>
      </c>
      <c r="Z15" s="109">
        <f t="shared" si="13"/>
        <v>0</v>
      </c>
      <c r="AA15" s="109">
        <f t="shared" si="13"/>
        <v>0</v>
      </c>
      <c r="AB15" s="109">
        <f t="shared" si="13"/>
        <v>0</v>
      </c>
      <c r="AC15" s="109">
        <f t="shared" si="13"/>
        <v>0</v>
      </c>
      <c r="AD15" s="109">
        <f t="shared" si="13"/>
        <v>0</v>
      </c>
      <c r="AE15" s="110">
        <f t="shared" si="13"/>
        <v>0</v>
      </c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2">
        <v>5</v>
      </c>
      <c r="AR15" s="113">
        <f t="shared" ref="AR15:AZ15" si="14">W49</f>
        <v>0.1674579942138826</v>
      </c>
      <c r="AS15" s="113">
        <f t="shared" si="14"/>
        <v>3.3350925476065135E-2</v>
      </c>
      <c r="AT15" s="99">
        <f t="shared" si="14"/>
        <v>0.12077576936790509</v>
      </c>
      <c r="AU15" s="99">
        <f t="shared" si="14"/>
        <v>3.2645603373174382E-2</v>
      </c>
      <c r="AV15" s="99">
        <f t="shared" si="14"/>
        <v>3.9221184493974201E-2</v>
      </c>
      <c r="AW15" s="99">
        <f t="shared" si="14"/>
        <v>0.15743689777470365</v>
      </c>
      <c r="AX15" s="99">
        <f t="shared" si="14"/>
        <v>0.19567405468514712</v>
      </c>
      <c r="AY15" s="99">
        <f t="shared" si="14"/>
        <v>9.2964913766984764E-2</v>
      </c>
      <c r="AZ15" s="19">
        <f t="shared" si="14"/>
        <v>0.32793065106204572</v>
      </c>
    </row>
    <row r="16" spans="1:52" s="112" customFormat="1" ht="13.5" customHeight="1" x14ac:dyDescent="0.2">
      <c r="A16" s="86"/>
      <c r="B16" s="86"/>
      <c r="C16" s="101">
        <v>1</v>
      </c>
      <c r="D16" s="9" t="s">
        <v>44</v>
      </c>
      <c r="E16" s="44" t="s">
        <v>45</v>
      </c>
      <c r="F16" s="9" t="s">
        <v>33</v>
      </c>
      <c r="G16" s="102">
        <f t="shared" si="2"/>
        <v>2.0516198214635029E-3</v>
      </c>
      <c r="H16" s="103">
        <f t="shared" si="2"/>
        <v>7.4358411727875069E-3</v>
      </c>
      <c r="I16" s="103">
        <f t="shared" si="2"/>
        <v>7.4358411727875069E-3</v>
      </c>
      <c r="J16" s="103">
        <f t="shared" si="2"/>
        <v>7.4358411727875069E-3</v>
      </c>
      <c r="K16" s="103">
        <f t="shared" si="2"/>
        <v>2.6950282585727837E-2</v>
      </c>
      <c r="L16" s="103">
        <f t="shared" si="2"/>
        <v>2.6950282585727812E-2</v>
      </c>
      <c r="M16" s="103">
        <f t="shared" si="2"/>
        <v>2.6950282585727837E-2</v>
      </c>
      <c r="N16" s="104">
        <f t="shared" si="2"/>
        <v>9.7677951232826979E-2</v>
      </c>
      <c r="O16" s="105">
        <f t="shared" si="3"/>
        <v>0.20288794232983648</v>
      </c>
      <c r="P16" s="92">
        <f>'input &amp; output'!I29</f>
        <v>0.25</v>
      </c>
      <c r="Q16" s="106"/>
      <c r="R16" s="106"/>
      <c r="S16" s="106"/>
      <c r="T16" s="106"/>
      <c r="U16" s="106"/>
      <c r="V16" s="106"/>
      <c r="W16" s="107">
        <f t="shared" si="4"/>
        <v>5.072198558245912E-2</v>
      </c>
      <c r="X16" s="108">
        <f t="shared" ref="X16:AE16" si="15">G$8*$P16</f>
        <v>2.63671875E-2</v>
      </c>
      <c r="Y16" s="109">
        <f t="shared" si="15"/>
        <v>3.515625E-2</v>
      </c>
      <c r="Z16" s="109">
        <f t="shared" si="15"/>
        <v>3.515625E-2</v>
      </c>
      <c r="AA16" s="109">
        <f t="shared" si="15"/>
        <v>3.515625E-2</v>
      </c>
      <c r="AB16" s="109">
        <f t="shared" si="15"/>
        <v>4.6875E-2</v>
      </c>
      <c r="AC16" s="109">
        <f t="shared" si="15"/>
        <v>4.6875E-2</v>
      </c>
      <c r="AD16" s="109">
        <f t="shared" si="15"/>
        <v>4.6875E-2</v>
      </c>
      <c r="AE16" s="110">
        <f t="shared" si="15"/>
        <v>6.25E-2</v>
      </c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2">
        <v>6</v>
      </c>
      <c r="AR16" s="114">
        <f t="shared" ref="AR16:AZ16" si="16">W57</f>
        <v>0.16844078339160443</v>
      </c>
      <c r="AS16" s="114">
        <f t="shared" si="16"/>
        <v>3.654453875918251E-2</v>
      </c>
      <c r="AT16" s="114">
        <f t="shared" si="16"/>
        <v>0.14015541956811736</v>
      </c>
      <c r="AU16" s="114">
        <f t="shared" si="16"/>
        <v>2.9162433430015549E-2</v>
      </c>
      <c r="AV16" s="114">
        <f t="shared" si="16"/>
        <v>3.6346196234868809E-2</v>
      </c>
      <c r="AW16" s="114">
        <f t="shared" si="16"/>
        <v>0.15772591390598723</v>
      </c>
      <c r="AX16" s="114">
        <f t="shared" si="16"/>
        <v>0.20474585455992447</v>
      </c>
      <c r="AY16" s="114">
        <f t="shared" si="16"/>
        <v>8.382201741211176E-2</v>
      </c>
      <c r="AZ16" s="114">
        <f t="shared" si="16"/>
        <v>0.31149762612979226</v>
      </c>
    </row>
    <row r="17" spans="1:52" s="112" customFormat="1" x14ac:dyDescent="0.2">
      <c r="A17" s="60">
        <v>1</v>
      </c>
      <c r="B17" s="60">
        <v>1</v>
      </c>
      <c r="C17" s="101">
        <v>1</v>
      </c>
      <c r="D17" s="62"/>
      <c r="E17" s="63"/>
      <c r="F17" s="63"/>
      <c r="G17" s="115">
        <f t="shared" ref="G17:P17" si="17">SUM(G11:G16)</f>
        <v>2.256781803609853E-2</v>
      </c>
      <c r="H17" s="99">
        <f t="shared" si="17"/>
        <v>6.692257055508756E-2</v>
      </c>
      <c r="I17" s="99">
        <f t="shared" si="17"/>
        <v>5.205088820951255E-2</v>
      </c>
      <c r="J17" s="99">
        <f t="shared" si="17"/>
        <v>5.205088820951255E-2</v>
      </c>
      <c r="K17" s="99">
        <f t="shared" si="17"/>
        <v>0.16170169551436703</v>
      </c>
      <c r="L17" s="99">
        <f t="shared" si="17"/>
        <v>0.16170169551436689</v>
      </c>
      <c r="M17" s="99">
        <f t="shared" si="17"/>
        <v>0.13475141292863918</v>
      </c>
      <c r="N17" s="116">
        <f t="shared" si="17"/>
        <v>0.39071180493130792</v>
      </c>
      <c r="O17" s="115">
        <f t="shared" si="17"/>
        <v>1.0424587738988922</v>
      </c>
      <c r="P17" s="99">
        <f t="shared" si="17"/>
        <v>1</v>
      </c>
      <c r="Q17" s="19">
        <f>$P11</f>
        <v>0.11</v>
      </c>
      <c r="R17" s="19">
        <f>$P12</f>
        <v>0.13</v>
      </c>
      <c r="S17" s="19">
        <f>$P13</f>
        <v>0.15</v>
      </c>
      <c r="T17" s="19">
        <f>$P14</f>
        <v>0.17</v>
      </c>
      <c r="U17" s="19">
        <f>$P15</f>
        <v>0.19</v>
      </c>
      <c r="V17" s="19">
        <f>$P16</f>
        <v>0.25</v>
      </c>
      <c r="W17" s="116">
        <f>SUM(W11:W16)</f>
        <v>0.16406842531560056</v>
      </c>
      <c r="X17" s="117">
        <f>X$10*SUM(X11:X16)/$W17</f>
        <v>2.1883154425690342E-2</v>
      </c>
      <c r="Y17" s="84">
        <f t="shared" ref="Y17:AE17" si="18">Y$10*SUM(Y11:Y16)/$W17</f>
        <v>6.2997003904271903E-2</v>
      </c>
      <c r="Z17" s="84">
        <f t="shared" si="18"/>
        <v>4.8494096530626585E-2</v>
      </c>
      <c r="AA17" s="84">
        <f t="shared" si="18"/>
        <v>5.0306959952332246E-2</v>
      </c>
      <c r="AB17" s="84">
        <f t="shared" si="18"/>
        <v>0.14783621090101806</v>
      </c>
      <c r="AC17" s="84">
        <f t="shared" si="18"/>
        <v>0.15440670916328539</v>
      </c>
      <c r="AD17" s="84">
        <f t="shared" si="18"/>
        <v>0.13305258981091625</v>
      </c>
      <c r="AE17" s="118">
        <f t="shared" si="18"/>
        <v>0.38102327531185909</v>
      </c>
      <c r="AF17" s="67">
        <f>AM17-AJ17*AK17</f>
        <v>3.4433432323043162E-3</v>
      </c>
      <c r="AG17" s="67">
        <f>AN17-AJ17*AL17</f>
        <v>-9.761929548920828E-4</v>
      </c>
      <c r="AH17" s="67">
        <f>AO17-AK17*AL17</f>
        <v>-1.2904969061527244E-3</v>
      </c>
      <c r="AI17" s="67">
        <f>AP17-AJ17*AK17*AL17</f>
        <v>1.2196375020198172E-3</v>
      </c>
      <c r="AJ17" s="68">
        <f>X17+Y17+Z17+AB17</f>
        <v>0.28121046576160691</v>
      </c>
      <c r="AK17" s="68">
        <f>X17+Y17+AA17+AC17</f>
        <v>0.28959382744557988</v>
      </c>
      <c r="AL17" s="68">
        <f>X17+Z17+AA17+AD17</f>
        <v>0.25373680071956539</v>
      </c>
      <c r="AM17" s="68">
        <f>X17+Y17</f>
        <v>8.4880158329962249E-2</v>
      </c>
      <c r="AN17" s="68">
        <f>X17+Z17</f>
        <v>7.0377250956316931E-2</v>
      </c>
      <c r="AO17" s="68">
        <f>X17+AA17</f>
        <v>7.2190114378022585E-2</v>
      </c>
      <c r="AP17" s="68">
        <f>X17</f>
        <v>2.1883154425690342E-2</v>
      </c>
      <c r="AQ17" s="112">
        <v>7</v>
      </c>
      <c r="AR17" s="114">
        <f t="shared" ref="AR17:AZ17" si="19">W65</f>
        <v>0.16947528449441859</v>
      </c>
      <c r="AS17" s="114">
        <f t="shared" si="19"/>
        <v>3.9799531589945883E-2</v>
      </c>
      <c r="AT17" s="114">
        <f t="shared" si="19"/>
        <v>0.16165191727179359</v>
      </c>
      <c r="AU17" s="114">
        <f t="shared" si="19"/>
        <v>2.5891886939521061E-2</v>
      </c>
      <c r="AV17" s="114">
        <f t="shared" si="19"/>
        <v>3.3476350757938381E-2</v>
      </c>
      <c r="AW17" s="114">
        <f t="shared" si="19"/>
        <v>0.15705091188392081</v>
      </c>
      <c r="AX17" s="114">
        <f t="shared" si="19"/>
        <v>0.21293049882666015</v>
      </c>
      <c r="AY17" s="114">
        <f t="shared" si="19"/>
        <v>7.5116964296252489E-2</v>
      </c>
      <c r="AZ17" s="114">
        <f t="shared" si="19"/>
        <v>0.29408193843396768</v>
      </c>
    </row>
    <row r="18" spans="1:52" s="129" customFormat="1" ht="12" thickBot="1" x14ac:dyDescent="0.25">
      <c r="A18" s="119"/>
      <c r="B18" s="119"/>
      <c r="C18" s="120">
        <v>1</v>
      </c>
      <c r="D18" s="121"/>
      <c r="E18" s="122"/>
      <c r="F18" s="122"/>
      <c r="G18" s="123"/>
      <c r="H18" s="122"/>
      <c r="I18" s="122"/>
      <c r="J18" s="122"/>
      <c r="K18" s="122"/>
      <c r="L18" s="122"/>
      <c r="M18" s="122"/>
      <c r="N18" s="124">
        <f>SUM(G17:N17)</f>
        <v>1.0424587738988922</v>
      </c>
      <c r="O18" s="125"/>
      <c r="P18" s="126"/>
      <c r="Q18" s="127"/>
      <c r="R18" s="127"/>
      <c r="S18" s="127"/>
      <c r="T18" s="127"/>
      <c r="U18" s="127"/>
      <c r="V18" s="127"/>
      <c r="W18" s="124"/>
      <c r="X18" s="125"/>
      <c r="Y18" s="126"/>
      <c r="Z18" s="126"/>
      <c r="AA18" s="126"/>
      <c r="AB18" s="126"/>
      <c r="AC18" s="126"/>
      <c r="AD18" s="126"/>
      <c r="AE18" s="124">
        <f>SUM(X17:AE17)</f>
        <v>0.99999999999999989</v>
      </c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12">
        <v>8</v>
      </c>
      <c r="AR18" s="114">
        <f t="shared" ref="AR18:AZ18" si="20">W73</f>
        <v>0.17055792007672252</v>
      </c>
      <c r="AS18" s="114">
        <f t="shared" si="20"/>
        <v>4.3069310294154312E-2</v>
      </c>
      <c r="AT18" s="114">
        <f t="shared" si="20"/>
        <v>0.18526198132579907</v>
      </c>
      <c r="AU18" s="114">
        <f t="shared" si="20"/>
        <v>2.2842210207409588E-2</v>
      </c>
      <c r="AV18" s="114">
        <f t="shared" si="20"/>
        <v>3.0637387720085747E-2</v>
      </c>
      <c r="AW18" s="114">
        <f t="shared" si="20"/>
        <v>0.15538616657901327</v>
      </c>
      <c r="AX18" s="114">
        <f t="shared" si="20"/>
        <v>0.22003669135574055</v>
      </c>
      <c r="AY18" s="114">
        <f t="shared" si="20"/>
        <v>6.6888649599863098E-2</v>
      </c>
      <c r="AZ18" s="114">
        <f t="shared" si="20"/>
        <v>0.27587760291793428</v>
      </c>
    </row>
    <row r="19" spans="1:52" s="85" customFormat="1" ht="12" thickBot="1" x14ac:dyDescent="0.25">
      <c r="A19" s="71"/>
      <c r="B19" s="71"/>
      <c r="C19" s="1">
        <v>2</v>
      </c>
      <c r="D19" s="15" t="s">
        <v>34</v>
      </c>
      <c r="E19" s="16" t="s">
        <v>35</v>
      </c>
      <c r="F19" s="15" t="s">
        <v>28</v>
      </c>
      <c r="G19" s="72">
        <f t="shared" ref="G19:G24" si="21">X$17*G3</f>
        <v>4.615977886669057E-3</v>
      </c>
      <c r="H19" s="73">
        <f t="shared" ref="H19:N24" si="22">Y$17*H3</f>
        <v>1.7717907348076472E-2</v>
      </c>
      <c r="I19" s="73">
        <f t="shared" si="22"/>
        <v>1.3638964649238727E-2</v>
      </c>
      <c r="J19" s="73">
        <f t="shared" si="22"/>
        <v>1.4148832486593444E-2</v>
      </c>
      <c r="K19" s="73">
        <f t="shared" si="22"/>
        <v>5.5438579087881773E-2</v>
      </c>
      <c r="L19" s="73">
        <f t="shared" si="22"/>
        <v>5.7902515936232024E-2</v>
      </c>
      <c r="M19" s="73">
        <f t="shared" si="22"/>
        <v>4.989472117909359E-2</v>
      </c>
      <c r="N19" s="74">
        <f t="shared" si="22"/>
        <v>0.19051163765592954</v>
      </c>
      <c r="O19" s="75">
        <f t="shared" ref="O19:O24" si="23">SUM(G19:N19)</f>
        <v>0.40386913622971465</v>
      </c>
      <c r="P19" s="76">
        <f>'input &amp; output'!D30</f>
        <v>0.11</v>
      </c>
      <c r="Q19" s="77"/>
      <c r="R19" s="77"/>
      <c r="S19" s="77"/>
      <c r="T19" s="77"/>
      <c r="U19" s="77"/>
      <c r="V19" s="77"/>
      <c r="W19" s="78">
        <f t="shared" ref="W19:W24" si="24">O19*P19</f>
        <v>4.442560498526861E-2</v>
      </c>
      <c r="X19" s="79">
        <f t="shared" ref="X19:AE19" si="25">G$3*$P19</f>
        <v>2.3203125000000002E-2</v>
      </c>
      <c r="Y19" s="80">
        <f t="shared" si="25"/>
        <v>3.09375E-2</v>
      </c>
      <c r="Z19" s="80">
        <f t="shared" si="25"/>
        <v>3.09375E-2</v>
      </c>
      <c r="AA19" s="80">
        <f t="shared" si="25"/>
        <v>3.09375E-2</v>
      </c>
      <c r="AB19" s="80">
        <f t="shared" si="25"/>
        <v>4.1250000000000002E-2</v>
      </c>
      <c r="AC19" s="80">
        <f t="shared" si="25"/>
        <v>4.1250000000000002E-2</v>
      </c>
      <c r="AD19" s="80">
        <f t="shared" si="25"/>
        <v>4.1250000000000002E-2</v>
      </c>
      <c r="AE19" s="81">
        <f t="shared" si="25"/>
        <v>5.5E-2</v>
      </c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4">
        <v>9</v>
      </c>
      <c r="AR19" s="114">
        <f t="shared" ref="AR19:AZ19" si="26">W81</f>
        <v>0.17168360011551356</v>
      </c>
      <c r="AS19" s="114">
        <f t="shared" si="26"/>
        <v>4.6302128186984683E-2</v>
      </c>
      <c r="AT19" s="114">
        <f t="shared" si="26"/>
        <v>0.21092828836250058</v>
      </c>
      <c r="AU19" s="114">
        <f t="shared" si="26"/>
        <v>2.0019610579191171E-2</v>
      </c>
      <c r="AV19" s="114">
        <f t="shared" si="26"/>
        <v>2.7855338169833724E-2</v>
      </c>
      <c r="AW19" s="114">
        <f t="shared" si="26"/>
        <v>0.15273104473907809</v>
      </c>
      <c r="AX19" s="114">
        <f t="shared" si="26"/>
        <v>0.22588917535137903</v>
      </c>
      <c r="AY19" s="114">
        <f t="shared" si="26"/>
        <v>5.9171136038294513E-2</v>
      </c>
      <c r="AZ19" s="114">
        <f t="shared" si="26"/>
        <v>0.25710327857273829</v>
      </c>
    </row>
    <row r="20" spans="1:52" s="112" customFormat="1" x14ac:dyDescent="0.2">
      <c r="A20" s="86"/>
      <c r="B20" s="86"/>
      <c r="C20" s="101">
        <v>2</v>
      </c>
      <c r="D20" s="23" t="s">
        <v>36</v>
      </c>
      <c r="E20" s="24" t="s">
        <v>37</v>
      </c>
      <c r="F20" s="23" t="s">
        <v>29</v>
      </c>
      <c r="G20" s="102">
        <f t="shared" si="21"/>
        <v>4.615977886669057E-3</v>
      </c>
      <c r="H20" s="103">
        <f t="shared" si="22"/>
        <v>1.7717907348076472E-2</v>
      </c>
      <c r="I20" s="103">
        <f t="shared" si="22"/>
        <v>1.3638964649238727E-2</v>
      </c>
      <c r="J20" s="103">
        <f t="shared" si="22"/>
        <v>0</v>
      </c>
      <c r="K20" s="103">
        <f t="shared" si="22"/>
        <v>5.5438579087881773E-2</v>
      </c>
      <c r="L20" s="103">
        <f t="shared" si="22"/>
        <v>0</v>
      </c>
      <c r="M20" s="103">
        <f t="shared" si="22"/>
        <v>0</v>
      </c>
      <c r="N20" s="104">
        <f t="shared" si="22"/>
        <v>0</v>
      </c>
      <c r="O20" s="105">
        <f t="shared" si="23"/>
        <v>9.1411428971866021E-2</v>
      </c>
      <c r="P20" s="92">
        <f>'input &amp; output'!E30</f>
        <v>0.13</v>
      </c>
      <c r="Q20" s="93"/>
      <c r="R20" s="93"/>
      <c r="S20" s="93"/>
      <c r="T20" s="93"/>
      <c r="U20" s="93"/>
      <c r="V20" s="93"/>
      <c r="W20" s="107">
        <f t="shared" si="24"/>
        <v>1.1883485766342582E-2</v>
      </c>
      <c r="X20" s="108">
        <f t="shared" ref="X20:AE20" si="27">G$4*$P20</f>
        <v>2.7421875000000002E-2</v>
      </c>
      <c r="Y20" s="109">
        <f t="shared" si="27"/>
        <v>3.6562499999999998E-2</v>
      </c>
      <c r="Z20" s="109">
        <f t="shared" si="27"/>
        <v>3.6562499999999998E-2</v>
      </c>
      <c r="AA20" s="109">
        <f t="shared" si="27"/>
        <v>0</v>
      </c>
      <c r="AB20" s="109">
        <f t="shared" si="27"/>
        <v>4.8750000000000002E-2</v>
      </c>
      <c r="AC20" s="109">
        <f t="shared" si="27"/>
        <v>0</v>
      </c>
      <c r="AD20" s="109">
        <f t="shared" si="27"/>
        <v>0</v>
      </c>
      <c r="AE20" s="110">
        <f t="shared" si="27"/>
        <v>0</v>
      </c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85">
        <v>10</v>
      </c>
      <c r="AR20" s="114">
        <f t="shared" ref="AR20:AZ20" si="28">W89</f>
        <v>0.17284572891938357</v>
      </c>
      <c r="AS20" s="114">
        <f t="shared" si="28"/>
        <v>4.9442924174728863E-2</v>
      </c>
      <c r="AT20" s="114">
        <f t="shared" si="28"/>
        <v>0.23853576899830387</v>
      </c>
      <c r="AU20" s="114">
        <f t="shared" si="28"/>
        <v>1.7427828840032494E-2</v>
      </c>
      <c r="AV20" s="114">
        <f t="shared" si="28"/>
        <v>2.5155635719962977E-2</v>
      </c>
      <c r="AW20" s="114">
        <f t="shared" si="28"/>
        <v>0.14911195064438243</v>
      </c>
      <c r="AX20" s="114">
        <f t="shared" si="28"/>
        <v>0.2303381599567878</v>
      </c>
      <c r="AY20" s="114">
        <f t="shared" si="28"/>
        <v>5.1992122350951457E-2</v>
      </c>
      <c r="AZ20" s="114">
        <f t="shared" si="28"/>
        <v>0.23799560931485025</v>
      </c>
    </row>
    <row r="21" spans="1:52" s="112" customFormat="1" x14ac:dyDescent="0.2">
      <c r="A21" s="86"/>
      <c r="B21" s="86"/>
      <c r="C21" s="101">
        <v>2</v>
      </c>
      <c r="D21" s="23" t="s">
        <v>34</v>
      </c>
      <c r="E21" s="24" t="s">
        <v>39</v>
      </c>
      <c r="F21" s="23" t="s">
        <v>30</v>
      </c>
      <c r="G21" s="102">
        <f t="shared" si="21"/>
        <v>4.615977886669057E-3</v>
      </c>
      <c r="H21" s="103">
        <f t="shared" si="22"/>
        <v>1.7717907348076472E-2</v>
      </c>
      <c r="I21" s="103">
        <f t="shared" si="22"/>
        <v>0</v>
      </c>
      <c r="J21" s="103">
        <f t="shared" si="22"/>
        <v>1.4148832486593444E-2</v>
      </c>
      <c r="K21" s="103">
        <f t="shared" si="22"/>
        <v>0</v>
      </c>
      <c r="L21" s="103">
        <f t="shared" si="22"/>
        <v>5.7902515936232024E-2</v>
      </c>
      <c r="M21" s="103">
        <f t="shared" si="22"/>
        <v>0</v>
      </c>
      <c r="N21" s="104">
        <f t="shared" si="22"/>
        <v>0</v>
      </c>
      <c r="O21" s="105">
        <f t="shared" si="23"/>
        <v>9.4385233657570997E-2</v>
      </c>
      <c r="P21" s="92">
        <f>'input &amp; output'!F30</f>
        <v>0.15</v>
      </c>
      <c r="Q21" s="106"/>
      <c r="R21" s="106"/>
      <c r="S21" s="106"/>
      <c r="T21" s="106"/>
      <c r="U21" s="106"/>
      <c r="V21" s="106"/>
      <c r="W21" s="107">
        <f t="shared" si="24"/>
        <v>1.4157785048635648E-2</v>
      </c>
      <c r="X21" s="108">
        <f t="shared" ref="X21:AE21" si="29">G$5*$P21</f>
        <v>3.1640624999999999E-2</v>
      </c>
      <c r="Y21" s="109">
        <f t="shared" si="29"/>
        <v>4.2187499999999996E-2</v>
      </c>
      <c r="Z21" s="109">
        <f t="shared" si="29"/>
        <v>0</v>
      </c>
      <c r="AA21" s="109">
        <f t="shared" si="29"/>
        <v>4.2187499999999996E-2</v>
      </c>
      <c r="AB21" s="109">
        <f t="shared" si="29"/>
        <v>0</v>
      </c>
      <c r="AC21" s="109">
        <f t="shared" si="29"/>
        <v>5.6249999999999994E-2</v>
      </c>
      <c r="AD21" s="109">
        <f t="shared" si="29"/>
        <v>0</v>
      </c>
      <c r="AE21" s="110">
        <f t="shared" si="29"/>
        <v>0</v>
      </c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00">
        <v>11</v>
      </c>
      <c r="AR21" s="114">
        <f t="shared" ref="AR21:AZ21" si="30">W97</f>
        <v>0.17403630913221751</v>
      </c>
      <c r="AS21" s="114">
        <f t="shared" si="30"/>
        <v>5.2435586639053622E-2</v>
      </c>
      <c r="AT21" s="114">
        <f t="shared" si="30"/>
        <v>0.26791126994634573</v>
      </c>
      <c r="AU21" s="114">
        <f t="shared" si="30"/>
        <v>1.5067796104440557E-2</v>
      </c>
      <c r="AV21" s="114">
        <f t="shared" si="30"/>
        <v>2.2562174139074943E-2</v>
      </c>
      <c r="AW21" s="114">
        <f t="shared" si="30"/>
        <v>0.14458271263454092</v>
      </c>
      <c r="AX21" s="114">
        <f t="shared" si="30"/>
        <v>0.23326799387328848</v>
      </c>
      <c r="AY21" s="114">
        <f t="shared" si="30"/>
        <v>4.5371587236154469E-2</v>
      </c>
      <c r="AZ21" s="114">
        <f t="shared" si="30"/>
        <v>0.21880087942710125</v>
      </c>
    </row>
    <row r="22" spans="1:52" s="112" customFormat="1" ht="13.5" customHeight="1" thickBot="1" x14ac:dyDescent="0.25">
      <c r="A22" s="86"/>
      <c r="B22" s="86"/>
      <c r="C22" s="101">
        <v>2</v>
      </c>
      <c r="D22" s="36" t="s">
        <v>40</v>
      </c>
      <c r="E22" s="37" t="s">
        <v>41</v>
      </c>
      <c r="F22" s="36" t="s">
        <v>31</v>
      </c>
      <c r="G22" s="102">
        <f t="shared" si="21"/>
        <v>4.615977886669057E-3</v>
      </c>
      <c r="H22" s="103">
        <f t="shared" si="22"/>
        <v>8.858953674038236E-3</v>
      </c>
      <c r="I22" s="103">
        <f t="shared" si="22"/>
        <v>1.3638964649238727E-2</v>
      </c>
      <c r="J22" s="103">
        <f t="shared" si="22"/>
        <v>1.4148832486593444E-2</v>
      </c>
      <c r="K22" s="103">
        <f t="shared" si="22"/>
        <v>2.7719289543940887E-2</v>
      </c>
      <c r="L22" s="103">
        <f t="shared" si="22"/>
        <v>2.8951257968116012E-2</v>
      </c>
      <c r="M22" s="103">
        <f t="shared" si="22"/>
        <v>4.989472117909359E-2</v>
      </c>
      <c r="N22" s="104">
        <f t="shared" si="22"/>
        <v>9.5255818827964772E-2</v>
      </c>
      <c r="O22" s="105">
        <f t="shared" si="23"/>
        <v>0.24308381621565472</v>
      </c>
      <c r="P22" s="92">
        <f>'input &amp; output'!G30</f>
        <v>0.17</v>
      </c>
      <c r="Q22" s="106"/>
      <c r="R22" s="106"/>
      <c r="S22" s="106"/>
      <c r="T22" s="106"/>
      <c r="U22" s="106"/>
      <c r="V22" s="106"/>
      <c r="W22" s="107">
        <f t="shared" si="24"/>
        <v>4.1324248756661304E-2</v>
      </c>
      <c r="X22" s="108">
        <f t="shared" ref="X22:AE22" si="31">G$6*$P22</f>
        <v>3.5859375000000006E-2</v>
      </c>
      <c r="Y22" s="109">
        <f t="shared" si="31"/>
        <v>2.390625E-2</v>
      </c>
      <c r="Z22" s="109">
        <f t="shared" si="31"/>
        <v>4.7812500000000001E-2</v>
      </c>
      <c r="AA22" s="109">
        <f t="shared" si="31"/>
        <v>4.7812500000000001E-2</v>
      </c>
      <c r="AB22" s="109">
        <f t="shared" si="31"/>
        <v>3.1875000000000001E-2</v>
      </c>
      <c r="AC22" s="109">
        <f t="shared" si="31"/>
        <v>3.1875000000000001E-2</v>
      </c>
      <c r="AD22" s="109">
        <f t="shared" si="31"/>
        <v>6.3750000000000001E-2</v>
      </c>
      <c r="AE22" s="110">
        <f t="shared" si="31"/>
        <v>4.2500000000000003E-2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2">
        <v>12</v>
      </c>
      <c r="AR22" s="114">
        <f t="shared" ref="AR22:AZ22" si="32">W105</f>
        <v>0.17524614767110006</v>
      </c>
      <c r="AS22" s="114">
        <f t="shared" si="32"/>
        <v>5.522547993611026E-2</v>
      </c>
      <c r="AT22" s="114">
        <f t="shared" si="32"/>
        <v>0.29882700272310092</v>
      </c>
      <c r="AU22" s="114">
        <f t="shared" si="32"/>
        <v>1.2937416743363487E-2</v>
      </c>
      <c r="AV22" s="114">
        <f t="shared" si="32"/>
        <v>2.00963868040679E-2</v>
      </c>
      <c r="AW22" s="114">
        <f t="shared" si="32"/>
        <v>0.13922321877722124</v>
      </c>
      <c r="AX22" s="114">
        <f t="shared" si="32"/>
        <v>0.23460420937371138</v>
      </c>
      <c r="AY22" s="114">
        <f t="shared" si="32"/>
        <v>3.9320749146643456E-2</v>
      </c>
      <c r="AZ22" s="114">
        <f t="shared" si="32"/>
        <v>0.19976553649578122</v>
      </c>
    </row>
    <row r="23" spans="1:52" s="112" customFormat="1" ht="12.75" customHeight="1" x14ac:dyDescent="0.2">
      <c r="A23" s="86"/>
      <c r="B23" s="86"/>
      <c r="C23" s="101">
        <v>2</v>
      </c>
      <c r="D23" s="3" t="s">
        <v>42</v>
      </c>
      <c r="E23" s="2" t="s">
        <v>43</v>
      </c>
      <c r="F23" s="3" t="s">
        <v>32</v>
      </c>
      <c r="G23" s="102">
        <f t="shared" si="21"/>
        <v>4.615977886669057E-3</v>
      </c>
      <c r="H23" s="103">
        <f t="shared" si="22"/>
        <v>8.858953674038236E-3</v>
      </c>
      <c r="I23" s="103">
        <f t="shared" si="22"/>
        <v>0</v>
      </c>
      <c r="J23" s="103">
        <f t="shared" si="22"/>
        <v>0</v>
      </c>
      <c r="K23" s="103">
        <f t="shared" si="22"/>
        <v>0</v>
      </c>
      <c r="L23" s="103">
        <f t="shared" si="22"/>
        <v>0</v>
      </c>
      <c r="M23" s="103">
        <f t="shared" si="22"/>
        <v>0</v>
      </c>
      <c r="N23" s="104">
        <f t="shared" si="22"/>
        <v>0</v>
      </c>
      <c r="O23" s="105">
        <f t="shared" si="23"/>
        <v>1.3474931560707292E-2</v>
      </c>
      <c r="P23" s="92">
        <f>'input &amp; output'!H30</f>
        <v>0.19</v>
      </c>
      <c r="Q23" s="106"/>
      <c r="R23" s="106"/>
      <c r="S23" s="106"/>
      <c r="T23" s="106"/>
      <c r="U23" s="106"/>
      <c r="V23" s="106"/>
      <c r="W23" s="107">
        <f t="shared" si="24"/>
        <v>2.5602369965343854E-3</v>
      </c>
      <c r="X23" s="108">
        <f t="shared" ref="X23:AE23" si="33">G$7*$P23</f>
        <v>4.0078124999999999E-2</v>
      </c>
      <c r="Y23" s="109">
        <f t="shared" si="33"/>
        <v>2.6718749999999999E-2</v>
      </c>
      <c r="Z23" s="109">
        <f t="shared" si="33"/>
        <v>0</v>
      </c>
      <c r="AA23" s="109">
        <f t="shared" si="33"/>
        <v>0</v>
      </c>
      <c r="AB23" s="109">
        <f t="shared" si="33"/>
        <v>0</v>
      </c>
      <c r="AC23" s="109">
        <f t="shared" si="33"/>
        <v>0</v>
      </c>
      <c r="AD23" s="109">
        <f t="shared" si="33"/>
        <v>0</v>
      </c>
      <c r="AE23" s="110">
        <f t="shared" si="33"/>
        <v>0</v>
      </c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2">
        <v>13</v>
      </c>
      <c r="AR23" s="114">
        <f t="shared" ref="AR23:AZ23" si="34">W113</f>
        <v>0.17646515676834615</v>
      </c>
      <c r="AS23" s="114">
        <f t="shared" si="34"/>
        <v>5.7762020992909925E-2</v>
      </c>
      <c r="AT23" s="114">
        <f t="shared" si="34"/>
        <v>0.33100778509612727</v>
      </c>
      <c r="AU23" s="114">
        <f t="shared" si="34"/>
        <v>1.1031508776310251E-2</v>
      </c>
      <c r="AV23" s="114">
        <f t="shared" si="34"/>
        <v>1.7776429268784498E-2</v>
      </c>
      <c r="AW23" s="114">
        <f t="shared" si="34"/>
        <v>0.13313630066641213</v>
      </c>
      <c r="AX23" s="114">
        <f t="shared" si="34"/>
        <v>0.23431816602978081</v>
      </c>
      <c r="AY23" s="114">
        <f t="shared" si="34"/>
        <v>3.3841461317408852E-2</v>
      </c>
      <c r="AZ23" s="114">
        <f t="shared" si="34"/>
        <v>0.18112632785226609</v>
      </c>
    </row>
    <row r="24" spans="1:52" s="112" customFormat="1" ht="13.5" customHeight="1" x14ac:dyDescent="0.2">
      <c r="A24" s="86"/>
      <c r="B24" s="86"/>
      <c r="C24" s="101">
        <v>2</v>
      </c>
      <c r="D24" s="9" t="s">
        <v>44</v>
      </c>
      <c r="E24" s="44" t="s">
        <v>45</v>
      </c>
      <c r="F24" s="9" t="s">
        <v>33</v>
      </c>
      <c r="G24" s="102">
        <f t="shared" si="21"/>
        <v>2.3079889433345285E-3</v>
      </c>
      <c r="H24" s="103">
        <f t="shared" si="22"/>
        <v>8.858953674038236E-3</v>
      </c>
      <c r="I24" s="103">
        <f t="shared" si="22"/>
        <v>6.8194823246193635E-3</v>
      </c>
      <c r="J24" s="103">
        <f t="shared" si="22"/>
        <v>7.0744162432967222E-3</v>
      </c>
      <c r="K24" s="103">
        <f t="shared" si="22"/>
        <v>2.7719289543940887E-2</v>
      </c>
      <c r="L24" s="103">
        <f t="shared" si="22"/>
        <v>2.8951257968116012E-2</v>
      </c>
      <c r="M24" s="103">
        <f t="shared" si="22"/>
        <v>2.4947360589546795E-2</v>
      </c>
      <c r="N24" s="104">
        <f t="shared" si="22"/>
        <v>9.5255818827964772E-2</v>
      </c>
      <c r="O24" s="105">
        <f t="shared" si="23"/>
        <v>0.20193456811485733</v>
      </c>
      <c r="P24" s="92">
        <f>'input &amp; output'!I30</f>
        <v>0.25</v>
      </c>
      <c r="Q24" s="106"/>
      <c r="R24" s="106"/>
      <c r="S24" s="106"/>
      <c r="T24" s="106"/>
      <c r="U24" s="106"/>
      <c r="V24" s="106"/>
      <c r="W24" s="107">
        <f t="shared" si="24"/>
        <v>5.0483642028714332E-2</v>
      </c>
      <c r="X24" s="108">
        <f t="shared" ref="X24:AE24" si="35">G$8*$P24</f>
        <v>2.63671875E-2</v>
      </c>
      <c r="Y24" s="109">
        <f t="shared" si="35"/>
        <v>3.515625E-2</v>
      </c>
      <c r="Z24" s="109">
        <f t="shared" si="35"/>
        <v>3.515625E-2</v>
      </c>
      <c r="AA24" s="109">
        <f t="shared" si="35"/>
        <v>3.515625E-2</v>
      </c>
      <c r="AB24" s="109">
        <f t="shared" si="35"/>
        <v>4.6875E-2</v>
      </c>
      <c r="AC24" s="109">
        <f t="shared" si="35"/>
        <v>4.6875E-2</v>
      </c>
      <c r="AD24" s="109">
        <f t="shared" si="35"/>
        <v>4.6875E-2</v>
      </c>
      <c r="AE24" s="110">
        <f t="shared" si="35"/>
        <v>6.25E-2</v>
      </c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2">
        <v>14</v>
      </c>
      <c r="AR24" s="114">
        <f t="shared" ref="AR24:AZ24" si="36">W121</f>
        <v>0.1776827309948113</v>
      </c>
      <c r="AS24" s="114">
        <f t="shared" si="36"/>
        <v>6.0001071604444622E-2</v>
      </c>
      <c r="AT24" s="114">
        <f t="shared" si="36"/>
        <v>0.36414162271570466</v>
      </c>
      <c r="AU24" s="114">
        <f t="shared" si="36"/>
        <v>9.341917061337298E-3</v>
      </c>
      <c r="AV24" s="114">
        <f t="shared" si="36"/>
        <v>1.5616540170442112E-2</v>
      </c>
      <c r="AW24" s="114">
        <f t="shared" si="36"/>
        <v>0.12644307418999048</v>
      </c>
      <c r="AX24" s="114">
        <f t="shared" si="36"/>
        <v>0.23242875957346062</v>
      </c>
      <c r="AY24" s="114">
        <f t="shared" si="36"/>
        <v>2.8926119656116491E-2</v>
      </c>
      <c r="AZ24" s="114">
        <f t="shared" si="36"/>
        <v>0.16310089502850367</v>
      </c>
    </row>
    <row r="25" spans="1:52" s="112" customFormat="1" x14ac:dyDescent="0.2">
      <c r="A25" s="60">
        <v>1</v>
      </c>
      <c r="B25" s="60">
        <v>1</v>
      </c>
      <c r="C25" s="101">
        <v>2</v>
      </c>
      <c r="D25" s="62"/>
      <c r="E25" s="63"/>
      <c r="F25" s="63"/>
      <c r="G25" s="115">
        <f t="shared" ref="G25:O25" si="37">SUM(G19:G24)</f>
        <v>2.5387878376679815E-2</v>
      </c>
      <c r="H25" s="99">
        <f t="shared" si="37"/>
        <v>7.9730583066344118E-2</v>
      </c>
      <c r="I25" s="99">
        <f t="shared" si="37"/>
        <v>4.773637627233554E-2</v>
      </c>
      <c r="J25" s="99">
        <f t="shared" si="37"/>
        <v>4.9520913703077055E-2</v>
      </c>
      <c r="K25" s="99">
        <f t="shared" si="37"/>
        <v>0.16631573726364529</v>
      </c>
      <c r="L25" s="99">
        <f t="shared" si="37"/>
        <v>0.17370754780869607</v>
      </c>
      <c r="M25" s="99">
        <f t="shared" si="37"/>
        <v>0.12473680294773398</v>
      </c>
      <c r="N25" s="116">
        <f t="shared" si="37"/>
        <v>0.38102327531185909</v>
      </c>
      <c r="O25" s="115">
        <f t="shared" si="37"/>
        <v>1.048159114750371</v>
      </c>
      <c r="P25" s="99">
        <v>1</v>
      </c>
      <c r="Q25" s="19">
        <f>$P19</f>
        <v>0.11</v>
      </c>
      <c r="R25" s="19">
        <f>$P20</f>
        <v>0.13</v>
      </c>
      <c r="S25" s="19">
        <f>$P21</f>
        <v>0.15</v>
      </c>
      <c r="T25" s="19">
        <f>$P22</f>
        <v>0.17</v>
      </c>
      <c r="U25" s="19">
        <f>$P23</f>
        <v>0.19</v>
      </c>
      <c r="V25" s="19">
        <f>$P24</f>
        <v>0.25</v>
      </c>
      <c r="W25" s="116">
        <f>SUM(W19:W24)</f>
        <v>0.16483500358215686</v>
      </c>
      <c r="X25" s="117">
        <f>X17*SUM(X19:X24)/$W25</f>
        <v>2.4503173252411289E-2</v>
      </c>
      <c r="Y25" s="84">
        <f t="shared" ref="Y25:AE25" si="38">Y17*SUM(Y19:Y24)/$W25</f>
        <v>7.4704676429819372E-2</v>
      </c>
      <c r="Z25" s="84">
        <f t="shared" si="38"/>
        <v>4.4267576235443432E-2</v>
      </c>
      <c r="AA25" s="84">
        <f t="shared" si="38"/>
        <v>4.7639165586243197E-2</v>
      </c>
      <c r="AB25" s="84">
        <f t="shared" si="38"/>
        <v>0.15134746896834061</v>
      </c>
      <c r="AC25" s="84">
        <f t="shared" si="38"/>
        <v>0.1650995352844761</v>
      </c>
      <c r="AD25" s="84">
        <f t="shared" si="38"/>
        <v>0.1225914498643559</v>
      </c>
      <c r="AE25" s="84">
        <f t="shared" si="38"/>
        <v>0.36984695437891013</v>
      </c>
      <c r="AF25" s="67">
        <f>AM25-AJ25*AK25</f>
        <v>7.238864598503425E-3</v>
      </c>
      <c r="AG25" s="67">
        <f>AN25-AJ25*AL25</f>
        <v>-1.6923248050090822E-3</v>
      </c>
      <c r="AH25" s="67">
        <f>AO25-AK25*AL25</f>
        <v>-2.4133125313429427E-3</v>
      </c>
      <c r="AI25" s="67">
        <f>AP25-AJ25*AK25*AL25</f>
        <v>2.5224602853961831E-3</v>
      </c>
      <c r="AJ25" s="68">
        <f>X25+Y25+Z25+AB25</f>
        <v>0.29482289488601471</v>
      </c>
      <c r="AK25" s="68">
        <f>X25+Y25+AA25+AC25</f>
        <v>0.31194655055294995</v>
      </c>
      <c r="AL25" s="68">
        <f>X25+Z25+AA25+AD25</f>
        <v>0.23900136493845381</v>
      </c>
      <c r="AM25" s="68">
        <f>X25+Y25</f>
        <v>9.9207849682230662E-2</v>
      </c>
      <c r="AN25" s="68">
        <f>X25+Z25</f>
        <v>6.8770749487854721E-2</v>
      </c>
      <c r="AO25" s="68">
        <f>X25+AA25</f>
        <v>7.2142338838654479E-2</v>
      </c>
      <c r="AP25" s="68">
        <f>X25</f>
        <v>2.4503173252411289E-2</v>
      </c>
      <c r="AQ25" s="112">
        <v>15</v>
      </c>
      <c r="AR25" s="114">
        <f t="shared" ref="AR25:AZ25" si="39">W129</f>
        <v>0.17888817052334727</v>
      </c>
      <c r="AS25" s="114">
        <f t="shared" si="39"/>
        <v>6.1906924890384872E-2</v>
      </c>
      <c r="AT25" s="114">
        <f t="shared" si="39"/>
        <v>0.39789275952107001</v>
      </c>
      <c r="AU25" s="114">
        <f t="shared" si="39"/>
        <v>7.8577950610749792E-3</v>
      </c>
      <c r="AV25" s="114">
        <f t="shared" si="39"/>
        <v>1.3626637860393366E-2</v>
      </c>
      <c r="AW25" s="114">
        <f t="shared" si="39"/>
        <v>0.11927713670019395</v>
      </c>
      <c r="AX25" s="114">
        <f t="shared" si="39"/>
        <v>0.22900099405665222</v>
      </c>
      <c r="AY25" s="114">
        <f t="shared" si="39"/>
        <v>2.4558104708211143E-2</v>
      </c>
      <c r="AZ25" s="114">
        <f t="shared" si="39"/>
        <v>0.1458796472020194</v>
      </c>
    </row>
    <row r="26" spans="1:52" s="129" customFormat="1" ht="12" thickBot="1" x14ac:dyDescent="0.25">
      <c r="A26" s="119"/>
      <c r="B26" s="119"/>
      <c r="C26" s="120">
        <v>2</v>
      </c>
      <c r="D26" s="121"/>
      <c r="E26" s="122"/>
      <c r="F26" s="122"/>
      <c r="G26" s="123"/>
      <c r="H26" s="122"/>
      <c r="I26" s="122"/>
      <c r="J26" s="122"/>
      <c r="K26" s="122"/>
      <c r="L26" s="122"/>
      <c r="M26" s="122"/>
      <c r="N26" s="124">
        <f>SUM(G25:N25)</f>
        <v>1.048159114750371</v>
      </c>
      <c r="O26" s="125"/>
      <c r="P26" s="126"/>
      <c r="Q26" s="127"/>
      <c r="R26" s="127"/>
      <c r="S26" s="127"/>
      <c r="T26" s="127"/>
      <c r="U26" s="127"/>
      <c r="V26" s="127"/>
      <c r="W26" s="124"/>
      <c r="X26" s="125"/>
      <c r="Y26" s="126"/>
      <c r="Z26" s="126"/>
      <c r="AA26" s="126"/>
      <c r="AB26" s="126"/>
      <c r="AC26" s="126"/>
      <c r="AD26" s="126"/>
      <c r="AE26" s="124">
        <f>SUM(X25:AE25)</f>
        <v>1</v>
      </c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12">
        <v>16</v>
      </c>
      <c r="AR26" s="114">
        <f t="shared" ref="AR26:AZ26" si="40">W137</f>
        <v>0.18007111414020877</v>
      </c>
      <c r="AS26" s="114">
        <f t="shared" si="40"/>
        <v>6.3453711204538882E-2</v>
      </c>
      <c r="AT26" s="114">
        <f t="shared" si="40"/>
        <v>0.43191602778153376</v>
      </c>
      <c r="AU26" s="114">
        <f t="shared" si="40"/>
        <v>6.5660314606345504E-3</v>
      </c>
      <c r="AV26" s="114">
        <f t="shared" si="40"/>
        <v>1.1812183279238253E-2</v>
      </c>
      <c r="AW26" s="114">
        <f t="shared" si="40"/>
        <v>0.11177815450447791</v>
      </c>
      <c r="AX26" s="114">
        <f t="shared" si="40"/>
        <v>0.22414158647931917</v>
      </c>
      <c r="AY26" s="114">
        <f t="shared" si="40"/>
        <v>2.0712717696939793E-2</v>
      </c>
      <c r="AZ26" s="114">
        <f t="shared" si="40"/>
        <v>0.12961958759331774</v>
      </c>
    </row>
    <row r="27" spans="1:52" s="85" customFormat="1" ht="12" thickBot="1" x14ac:dyDescent="0.25">
      <c r="A27" s="71"/>
      <c r="B27" s="71"/>
      <c r="C27" s="1">
        <v>3</v>
      </c>
      <c r="D27" s="15" t="s">
        <v>34</v>
      </c>
      <c r="E27" s="16" t="s">
        <v>35</v>
      </c>
      <c r="F27" s="15" t="s">
        <v>28</v>
      </c>
      <c r="G27" s="72">
        <f t="shared" ref="G27:N32" si="41">X$25*G3</f>
        <v>5.1686381079305063E-3</v>
      </c>
      <c r="H27" s="73">
        <f t="shared" si="41"/>
        <v>2.1010690245886698E-2</v>
      </c>
      <c r="I27" s="73">
        <f t="shared" si="41"/>
        <v>1.2450255816218465E-2</v>
      </c>
      <c r="J27" s="73">
        <f t="shared" si="41"/>
        <v>1.3398515321130899E-2</v>
      </c>
      <c r="K27" s="73">
        <f t="shared" si="41"/>
        <v>5.6755300863127731E-2</v>
      </c>
      <c r="L27" s="73">
        <f t="shared" si="41"/>
        <v>6.1912325731678541E-2</v>
      </c>
      <c r="M27" s="73">
        <f t="shared" si="41"/>
        <v>4.5971793699133463E-2</v>
      </c>
      <c r="N27" s="74">
        <f t="shared" si="41"/>
        <v>0.18492347718945507</v>
      </c>
      <c r="O27" s="75">
        <f t="shared" ref="O27:O32" si="42">SUM(G27:N27)</f>
        <v>0.40159099697456135</v>
      </c>
      <c r="P27" s="76">
        <f>'input &amp; output'!D31</f>
        <v>0.11</v>
      </c>
      <c r="Q27" s="77"/>
      <c r="R27" s="77"/>
      <c r="S27" s="77"/>
      <c r="T27" s="77"/>
      <c r="U27" s="77"/>
      <c r="V27" s="77"/>
      <c r="W27" s="78">
        <f t="shared" ref="W27:W32" si="43">O27*P27</f>
        <v>4.4175009667201746E-2</v>
      </c>
      <c r="X27" s="79">
        <f t="shared" ref="X27:AE27" si="44">G$3*$P27</f>
        <v>2.3203125000000002E-2</v>
      </c>
      <c r="Y27" s="80">
        <f t="shared" si="44"/>
        <v>3.09375E-2</v>
      </c>
      <c r="Z27" s="80">
        <f t="shared" si="44"/>
        <v>3.09375E-2</v>
      </c>
      <c r="AA27" s="80">
        <f t="shared" si="44"/>
        <v>3.09375E-2</v>
      </c>
      <c r="AB27" s="80">
        <f t="shared" si="44"/>
        <v>4.1250000000000002E-2</v>
      </c>
      <c r="AC27" s="80">
        <f t="shared" si="44"/>
        <v>4.1250000000000002E-2</v>
      </c>
      <c r="AD27" s="80">
        <f t="shared" si="44"/>
        <v>4.1250000000000002E-2</v>
      </c>
      <c r="AE27" s="81">
        <f t="shared" si="44"/>
        <v>5.5E-2</v>
      </c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4">
        <v>17</v>
      </c>
      <c r="AR27" s="114">
        <f t="shared" ref="AR27:AZ27" si="45">W145</f>
        <v>0.18122194409657832</v>
      </c>
      <c r="AS27" s="114">
        <f t="shared" si="45"/>
        <v>6.4626121106310441E-2</v>
      </c>
      <c r="AT27" s="114">
        <f t="shared" si="45"/>
        <v>0.46587120823750022</v>
      </c>
      <c r="AU27" s="114">
        <f t="shared" si="45"/>
        <v>5.4517820745584276E-3</v>
      </c>
      <c r="AV27" s="114">
        <f t="shared" si="45"/>
        <v>1.0174308596761208E-2</v>
      </c>
      <c r="AW27" s="114">
        <f t="shared" si="45"/>
        <v>0.10408542777015045</v>
      </c>
      <c r="AX27" s="114">
        <f t="shared" si="45"/>
        <v>0.21799211355952952</v>
      </c>
      <c r="AY27" s="114">
        <f t="shared" si="45"/>
        <v>1.73585159121032E-2</v>
      </c>
      <c r="AZ27" s="114">
        <f t="shared" si="45"/>
        <v>0.11444052274308658</v>
      </c>
    </row>
    <row r="28" spans="1:52" s="112" customFormat="1" x14ac:dyDescent="0.2">
      <c r="A28" s="86"/>
      <c r="B28" s="86"/>
      <c r="C28" s="101">
        <v>3</v>
      </c>
      <c r="D28" s="23" t="s">
        <v>36</v>
      </c>
      <c r="E28" s="24" t="s">
        <v>37</v>
      </c>
      <c r="F28" s="23" t="s">
        <v>29</v>
      </c>
      <c r="G28" s="102">
        <f t="shared" si="41"/>
        <v>5.1686381079305063E-3</v>
      </c>
      <c r="H28" s="103">
        <f t="shared" si="41"/>
        <v>2.1010690245886698E-2</v>
      </c>
      <c r="I28" s="103">
        <f t="shared" si="41"/>
        <v>1.2450255816218465E-2</v>
      </c>
      <c r="J28" s="103">
        <f t="shared" si="41"/>
        <v>0</v>
      </c>
      <c r="K28" s="103">
        <f t="shared" si="41"/>
        <v>5.6755300863127731E-2</v>
      </c>
      <c r="L28" s="103">
        <f t="shared" si="41"/>
        <v>0</v>
      </c>
      <c r="M28" s="103">
        <f t="shared" si="41"/>
        <v>0</v>
      </c>
      <c r="N28" s="104">
        <f t="shared" si="41"/>
        <v>0</v>
      </c>
      <c r="O28" s="105">
        <f t="shared" si="42"/>
        <v>9.5384885033163405E-2</v>
      </c>
      <c r="P28" s="92">
        <f>'input &amp; output'!E31</f>
        <v>0.13</v>
      </c>
      <c r="Q28" s="93"/>
      <c r="R28" s="93"/>
      <c r="S28" s="93"/>
      <c r="T28" s="93"/>
      <c r="U28" s="93"/>
      <c r="V28" s="93"/>
      <c r="W28" s="107">
        <f t="shared" si="43"/>
        <v>1.2400035054311243E-2</v>
      </c>
      <c r="X28" s="108">
        <f t="shared" ref="X28:AE28" si="46">G$4*$P28</f>
        <v>2.7421875000000002E-2</v>
      </c>
      <c r="Y28" s="109">
        <f t="shared" si="46"/>
        <v>3.6562499999999998E-2</v>
      </c>
      <c r="Z28" s="109">
        <f t="shared" si="46"/>
        <v>3.6562499999999998E-2</v>
      </c>
      <c r="AA28" s="109">
        <f t="shared" si="46"/>
        <v>0</v>
      </c>
      <c r="AB28" s="109">
        <f t="shared" si="46"/>
        <v>4.8750000000000002E-2</v>
      </c>
      <c r="AC28" s="109">
        <f t="shared" si="46"/>
        <v>0</v>
      </c>
      <c r="AD28" s="109">
        <f t="shared" si="46"/>
        <v>0</v>
      </c>
      <c r="AE28" s="110">
        <f t="shared" si="46"/>
        <v>0</v>
      </c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85">
        <v>18</v>
      </c>
      <c r="AR28" s="114">
        <f t="shared" ref="AR28:AZ28" si="47">W153</f>
        <v>0.18233212911410984</v>
      </c>
      <c r="AS28" s="114">
        <f t="shared" si="47"/>
        <v>6.5419426769209518E-2</v>
      </c>
      <c r="AT28" s="114">
        <f t="shared" si="47"/>
        <v>0.49943618372482929</v>
      </c>
      <c r="AU28" s="114">
        <f t="shared" si="47"/>
        <v>4.4990580542051736E-3</v>
      </c>
      <c r="AV28" s="114">
        <f t="shared" si="47"/>
        <v>8.7101817449396282E-3</v>
      </c>
      <c r="AW28" s="114">
        <f t="shared" si="47"/>
        <v>9.633198505141384E-2</v>
      </c>
      <c r="AX28" s="114">
        <f t="shared" si="47"/>
        <v>0.21072045942501885</v>
      </c>
      <c r="AY28" s="114">
        <f t="shared" si="47"/>
        <v>1.4458914163727937E-2</v>
      </c>
      <c r="AZ28" s="114">
        <f t="shared" si="47"/>
        <v>0.10042379106665568</v>
      </c>
    </row>
    <row r="29" spans="1:52" s="112" customFormat="1" x14ac:dyDescent="0.2">
      <c r="A29" s="86"/>
      <c r="B29" s="86"/>
      <c r="C29" s="101">
        <v>3</v>
      </c>
      <c r="D29" s="23" t="s">
        <v>34</v>
      </c>
      <c r="E29" s="24" t="s">
        <v>39</v>
      </c>
      <c r="F29" s="23" t="s">
        <v>30</v>
      </c>
      <c r="G29" s="102">
        <f t="shared" si="41"/>
        <v>5.1686381079305063E-3</v>
      </c>
      <c r="H29" s="103">
        <f t="shared" si="41"/>
        <v>2.1010690245886698E-2</v>
      </c>
      <c r="I29" s="103">
        <f t="shared" si="41"/>
        <v>0</v>
      </c>
      <c r="J29" s="103">
        <f t="shared" si="41"/>
        <v>1.3398515321130899E-2</v>
      </c>
      <c r="K29" s="103">
        <f t="shared" si="41"/>
        <v>0</v>
      </c>
      <c r="L29" s="103">
        <f t="shared" si="41"/>
        <v>6.1912325731678541E-2</v>
      </c>
      <c r="M29" s="103">
        <f t="shared" si="41"/>
        <v>0</v>
      </c>
      <c r="N29" s="104">
        <f t="shared" si="41"/>
        <v>0</v>
      </c>
      <c r="O29" s="105">
        <f t="shared" si="42"/>
        <v>0.10149016940662664</v>
      </c>
      <c r="P29" s="92">
        <f>'input &amp; output'!F31</f>
        <v>0.15</v>
      </c>
      <c r="Q29" s="106"/>
      <c r="R29" s="106"/>
      <c r="S29" s="106"/>
      <c r="T29" s="106"/>
      <c r="U29" s="106"/>
      <c r="V29" s="106"/>
      <c r="W29" s="107">
        <f t="shared" si="43"/>
        <v>1.5223525410993996E-2</v>
      </c>
      <c r="X29" s="108">
        <f t="shared" ref="X29:AE29" si="48">G$5*$P29</f>
        <v>3.1640624999999999E-2</v>
      </c>
      <c r="Y29" s="109">
        <f t="shared" si="48"/>
        <v>4.2187499999999996E-2</v>
      </c>
      <c r="Z29" s="109">
        <f t="shared" si="48"/>
        <v>0</v>
      </c>
      <c r="AA29" s="109">
        <f t="shared" si="48"/>
        <v>4.2187499999999996E-2</v>
      </c>
      <c r="AB29" s="109">
        <f t="shared" si="48"/>
        <v>0</v>
      </c>
      <c r="AC29" s="109">
        <f t="shared" si="48"/>
        <v>5.6249999999999994E-2</v>
      </c>
      <c r="AD29" s="109">
        <f t="shared" si="48"/>
        <v>0</v>
      </c>
      <c r="AE29" s="110">
        <f t="shared" si="48"/>
        <v>0</v>
      </c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00">
        <v>19</v>
      </c>
      <c r="AR29" s="114">
        <f t="shared" ref="AR29:AZ29" si="49">W161</f>
        <v>0.18339448076353621</v>
      </c>
      <c r="AS29" s="114">
        <f t="shared" si="49"/>
        <v>6.5838862718733474E-2</v>
      </c>
      <c r="AT29" s="114">
        <f t="shared" si="49"/>
        <v>0.53231790908329801</v>
      </c>
      <c r="AU29" s="114">
        <f t="shared" si="49"/>
        <v>3.6913196011964405E-3</v>
      </c>
      <c r="AV29" s="114">
        <f t="shared" si="49"/>
        <v>7.4135542470452386E-3</v>
      </c>
      <c r="AW29" s="114">
        <f t="shared" si="49"/>
        <v>8.8639649403550777E-2</v>
      </c>
      <c r="AX29" s="114">
        <f t="shared" si="49"/>
        <v>0.20251144319629882</v>
      </c>
      <c r="AY29" s="114">
        <f t="shared" si="49"/>
        <v>1.1973902265071843E-2</v>
      </c>
      <c r="AZ29" s="114">
        <f t="shared" si="49"/>
        <v>8.7613359484805295E-2</v>
      </c>
    </row>
    <row r="30" spans="1:52" s="112" customFormat="1" ht="13.5" customHeight="1" thickBot="1" x14ac:dyDescent="0.25">
      <c r="A30" s="86"/>
      <c r="B30" s="86"/>
      <c r="C30" s="101">
        <v>3</v>
      </c>
      <c r="D30" s="36" t="s">
        <v>40</v>
      </c>
      <c r="E30" s="37" t="s">
        <v>41</v>
      </c>
      <c r="F30" s="36" t="s">
        <v>31</v>
      </c>
      <c r="G30" s="102">
        <f t="shared" si="41"/>
        <v>5.1686381079305063E-3</v>
      </c>
      <c r="H30" s="103">
        <f t="shared" si="41"/>
        <v>1.0505345122943349E-2</v>
      </c>
      <c r="I30" s="103">
        <f t="shared" si="41"/>
        <v>1.2450255816218465E-2</v>
      </c>
      <c r="J30" s="103">
        <f t="shared" si="41"/>
        <v>1.3398515321130899E-2</v>
      </c>
      <c r="K30" s="103">
        <f t="shared" si="41"/>
        <v>2.8377650431563865E-2</v>
      </c>
      <c r="L30" s="103">
        <f t="shared" si="41"/>
        <v>3.0956162865839271E-2</v>
      </c>
      <c r="M30" s="103">
        <f t="shared" si="41"/>
        <v>4.5971793699133463E-2</v>
      </c>
      <c r="N30" s="104">
        <f t="shared" si="41"/>
        <v>9.2461738594727533E-2</v>
      </c>
      <c r="O30" s="105">
        <f t="shared" si="42"/>
        <v>0.23929009995948736</v>
      </c>
      <c r="P30" s="92">
        <f>'input &amp; output'!G31</f>
        <v>0.17</v>
      </c>
      <c r="Q30" s="106"/>
      <c r="R30" s="106"/>
      <c r="S30" s="106"/>
      <c r="T30" s="106"/>
      <c r="U30" s="106"/>
      <c r="V30" s="106"/>
      <c r="W30" s="107">
        <f t="shared" si="43"/>
        <v>4.0679316993112856E-2</v>
      </c>
      <c r="X30" s="108">
        <f t="shared" ref="X30:AE30" si="50">G$6*$P30</f>
        <v>3.5859375000000006E-2</v>
      </c>
      <c r="Y30" s="109">
        <f t="shared" si="50"/>
        <v>2.390625E-2</v>
      </c>
      <c r="Z30" s="109">
        <f t="shared" si="50"/>
        <v>4.7812500000000001E-2</v>
      </c>
      <c r="AA30" s="109">
        <f t="shared" si="50"/>
        <v>4.7812500000000001E-2</v>
      </c>
      <c r="AB30" s="109">
        <f t="shared" si="50"/>
        <v>3.1875000000000001E-2</v>
      </c>
      <c r="AC30" s="109">
        <f t="shared" si="50"/>
        <v>3.1875000000000001E-2</v>
      </c>
      <c r="AD30" s="109">
        <f t="shared" si="50"/>
        <v>6.3750000000000001E-2</v>
      </c>
      <c r="AE30" s="110">
        <f t="shared" si="50"/>
        <v>4.2500000000000003E-2</v>
      </c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2">
        <v>20</v>
      </c>
      <c r="AR30" s="114">
        <f t="shared" ref="AR30:AZ30" si="51">W169</f>
        <v>0.18440331011153291</v>
      </c>
      <c r="AS30" s="114">
        <f t="shared" si="51"/>
        <v>6.5898488803109806E-2</v>
      </c>
      <c r="AT30" s="114">
        <f t="shared" si="51"/>
        <v>0.56426056684227777</v>
      </c>
      <c r="AU30" s="114">
        <f t="shared" si="51"/>
        <v>3.0120296967911615E-3</v>
      </c>
      <c r="AV30" s="114">
        <f t="shared" si="51"/>
        <v>6.275426848627615E-3</v>
      </c>
      <c r="AW30" s="114">
        <f t="shared" si="51"/>
        <v>8.1115359739487122E-2</v>
      </c>
      <c r="AX30" s="114">
        <f t="shared" si="51"/>
        <v>0.19355749005676545</v>
      </c>
      <c r="AY30" s="114">
        <f t="shared" si="51"/>
        <v>9.8617340730373995E-3</v>
      </c>
      <c r="AZ30" s="114">
        <f t="shared" si="51"/>
        <v>7.6018903939903446E-2</v>
      </c>
    </row>
    <row r="31" spans="1:52" s="112" customFormat="1" ht="12.75" customHeight="1" x14ac:dyDescent="0.2">
      <c r="A31" s="86"/>
      <c r="B31" s="86"/>
      <c r="C31" s="101">
        <v>3</v>
      </c>
      <c r="D31" s="3" t="s">
        <v>42</v>
      </c>
      <c r="E31" s="2" t="s">
        <v>43</v>
      </c>
      <c r="F31" s="3" t="s">
        <v>32</v>
      </c>
      <c r="G31" s="102">
        <f t="shared" si="41"/>
        <v>5.1686381079305063E-3</v>
      </c>
      <c r="H31" s="103">
        <f t="shared" si="41"/>
        <v>1.0505345122943349E-2</v>
      </c>
      <c r="I31" s="103">
        <f t="shared" si="41"/>
        <v>0</v>
      </c>
      <c r="J31" s="103">
        <f t="shared" si="41"/>
        <v>0</v>
      </c>
      <c r="K31" s="103">
        <f t="shared" si="41"/>
        <v>0</v>
      </c>
      <c r="L31" s="103">
        <f t="shared" si="41"/>
        <v>0</v>
      </c>
      <c r="M31" s="103">
        <f t="shared" si="41"/>
        <v>0</v>
      </c>
      <c r="N31" s="104">
        <f t="shared" si="41"/>
        <v>0</v>
      </c>
      <c r="O31" s="105">
        <f t="shared" si="42"/>
        <v>1.5673983230873857E-2</v>
      </c>
      <c r="P31" s="92">
        <f>'input &amp; output'!H31</f>
        <v>0.19</v>
      </c>
      <c r="Q31" s="106"/>
      <c r="R31" s="106"/>
      <c r="S31" s="106"/>
      <c r="T31" s="106"/>
      <c r="U31" s="106"/>
      <c r="V31" s="106"/>
      <c r="W31" s="107">
        <f t="shared" si="43"/>
        <v>2.9780568138660329E-3</v>
      </c>
      <c r="X31" s="108">
        <f t="shared" ref="X31:AE31" si="52">G$7*$P31</f>
        <v>4.0078124999999999E-2</v>
      </c>
      <c r="Y31" s="109">
        <f t="shared" si="52"/>
        <v>2.6718749999999999E-2</v>
      </c>
      <c r="Z31" s="109">
        <f t="shared" si="52"/>
        <v>0</v>
      </c>
      <c r="AA31" s="109">
        <f t="shared" si="52"/>
        <v>0</v>
      </c>
      <c r="AB31" s="109">
        <f t="shared" si="52"/>
        <v>0</v>
      </c>
      <c r="AC31" s="109">
        <f t="shared" si="52"/>
        <v>0</v>
      </c>
      <c r="AD31" s="109">
        <f t="shared" si="52"/>
        <v>0</v>
      </c>
      <c r="AE31" s="110">
        <f t="shared" si="52"/>
        <v>0</v>
      </c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2">
        <v>21</v>
      </c>
      <c r="AR31" s="114">
        <f t="shared" ref="AR31:AZ31" si="53">W177</f>
        <v>0.18535448367098167</v>
      </c>
      <c r="AS31" s="114">
        <f t="shared" si="53"/>
        <v>6.5619694926062913E-2</v>
      </c>
      <c r="AT31" s="114">
        <f t="shared" si="53"/>
        <v>0.59505065909672861</v>
      </c>
      <c r="AU31" s="114">
        <f t="shared" si="53"/>
        <v>2.4451328851776721E-3</v>
      </c>
      <c r="AV31" s="114">
        <f t="shared" si="53"/>
        <v>5.28476511737235E-3</v>
      </c>
      <c r="AW31" s="114">
        <f t="shared" si="53"/>
        <v>7.3848858063428779E-2</v>
      </c>
      <c r="AX31" s="114">
        <f t="shared" si="53"/>
        <v>0.18405008040194357</v>
      </c>
      <c r="AY31" s="114">
        <f t="shared" si="53"/>
        <v>8.0804673978169157E-3</v>
      </c>
      <c r="AZ31" s="114">
        <f t="shared" si="53"/>
        <v>6.5620342111469221E-2</v>
      </c>
    </row>
    <row r="32" spans="1:52" s="112" customFormat="1" ht="13.5" customHeight="1" x14ac:dyDescent="0.2">
      <c r="A32" s="86"/>
      <c r="B32" s="86"/>
      <c r="C32" s="101">
        <v>3</v>
      </c>
      <c r="D32" s="9" t="s">
        <v>44</v>
      </c>
      <c r="E32" s="44" t="s">
        <v>45</v>
      </c>
      <c r="F32" s="9" t="s">
        <v>33</v>
      </c>
      <c r="G32" s="102">
        <f t="shared" si="41"/>
        <v>2.5843190539652531E-3</v>
      </c>
      <c r="H32" s="103">
        <f t="shared" si="41"/>
        <v>1.0505345122943349E-2</v>
      </c>
      <c r="I32" s="103">
        <f t="shared" si="41"/>
        <v>6.2251279081092323E-3</v>
      </c>
      <c r="J32" s="103">
        <f t="shared" si="41"/>
        <v>6.6992576605654497E-3</v>
      </c>
      <c r="K32" s="103">
        <f t="shared" si="41"/>
        <v>2.8377650431563865E-2</v>
      </c>
      <c r="L32" s="103">
        <f t="shared" si="41"/>
        <v>3.0956162865839271E-2</v>
      </c>
      <c r="M32" s="103">
        <f t="shared" si="41"/>
        <v>2.2985896849566732E-2</v>
      </c>
      <c r="N32" s="104">
        <f t="shared" si="41"/>
        <v>9.2461738594727533E-2</v>
      </c>
      <c r="O32" s="105">
        <f t="shared" si="42"/>
        <v>0.20079549848728068</v>
      </c>
      <c r="P32" s="92">
        <f>'input &amp; output'!I31</f>
        <v>0.25</v>
      </c>
      <c r="Q32" s="106"/>
      <c r="R32" s="106"/>
      <c r="S32" s="106"/>
      <c r="T32" s="106"/>
      <c r="U32" s="106"/>
      <c r="V32" s="106"/>
      <c r="W32" s="107">
        <f t="shared" si="43"/>
        <v>5.0198874621820169E-2</v>
      </c>
      <c r="X32" s="108">
        <f t="shared" ref="X32:AE32" si="54">G$8*$P32</f>
        <v>2.63671875E-2</v>
      </c>
      <c r="Y32" s="109">
        <f t="shared" si="54"/>
        <v>3.515625E-2</v>
      </c>
      <c r="Z32" s="109">
        <f t="shared" si="54"/>
        <v>3.515625E-2</v>
      </c>
      <c r="AA32" s="109">
        <f t="shared" si="54"/>
        <v>3.515625E-2</v>
      </c>
      <c r="AB32" s="109">
        <f t="shared" si="54"/>
        <v>4.6875E-2</v>
      </c>
      <c r="AC32" s="109">
        <f t="shared" si="54"/>
        <v>4.6875E-2</v>
      </c>
      <c r="AD32" s="109">
        <f t="shared" si="54"/>
        <v>4.6875E-2</v>
      </c>
      <c r="AE32" s="110">
        <f t="shared" si="54"/>
        <v>6.25E-2</v>
      </c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2">
        <v>22</v>
      </c>
      <c r="AR32" s="114">
        <f t="shared" ref="AR32:AZ32" si="55">W185</f>
        <v>0.18624538820575287</v>
      </c>
      <c r="AS32" s="114">
        <f t="shared" si="55"/>
        <v>6.5029516786091299E-2</v>
      </c>
      <c r="AT32" s="114">
        <f t="shared" si="55"/>
        <v>0.62451913382046842</v>
      </c>
      <c r="AU32" s="114">
        <f t="shared" si="55"/>
        <v>1.9754373107490103E-3</v>
      </c>
      <c r="AV32" s="114">
        <f t="shared" si="55"/>
        <v>4.4292039281451567E-3</v>
      </c>
      <c r="AW32" s="114">
        <f t="shared" si="55"/>
        <v>6.6911696006326529E-2</v>
      </c>
      <c r="AX32" s="114">
        <f t="shared" si="55"/>
        <v>0.17417250963017708</v>
      </c>
      <c r="AY32" s="114">
        <f t="shared" si="55"/>
        <v>6.5892691242785736E-3</v>
      </c>
      <c r="AZ32" s="114">
        <f t="shared" si="55"/>
        <v>5.6373233393763933E-2</v>
      </c>
    </row>
    <row r="33" spans="1:52" s="112" customFormat="1" x14ac:dyDescent="0.2">
      <c r="A33" s="60">
        <v>1</v>
      </c>
      <c r="B33" s="60">
        <v>1</v>
      </c>
      <c r="C33" s="101">
        <v>3</v>
      </c>
      <c r="D33" s="62"/>
      <c r="E33" s="63"/>
      <c r="F33" s="63"/>
      <c r="G33" s="115">
        <f t="shared" ref="G33:O33" si="56">SUM(G27:G32)</f>
        <v>2.8427509593617787E-2</v>
      </c>
      <c r="H33" s="99">
        <f t="shared" si="56"/>
        <v>9.4548106106490143E-2</v>
      </c>
      <c r="I33" s="99">
        <f t="shared" si="56"/>
        <v>4.3575895356764628E-2</v>
      </c>
      <c r="J33" s="99">
        <f t="shared" si="56"/>
        <v>4.6894803623958148E-2</v>
      </c>
      <c r="K33" s="99">
        <f t="shared" si="56"/>
        <v>0.17026590258938321</v>
      </c>
      <c r="L33" s="99">
        <f t="shared" si="56"/>
        <v>0.18573697719503562</v>
      </c>
      <c r="M33" s="99">
        <f t="shared" si="56"/>
        <v>0.11492948424783365</v>
      </c>
      <c r="N33" s="116">
        <f t="shared" si="56"/>
        <v>0.36984695437891013</v>
      </c>
      <c r="O33" s="115">
        <f t="shared" si="56"/>
        <v>1.0542256330919932</v>
      </c>
      <c r="P33" s="99">
        <v>1</v>
      </c>
      <c r="Q33" s="19">
        <f>$P27</f>
        <v>0.11</v>
      </c>
      <c r="R33" s="19">
        <f>$P28</f>
        <v>0.13</v>
      </c>
      <c r="S33" s="19">
        <f>$P29</f>
        <v>0.15</v>
      </c>
      <c r="T33" s="19">
        <f>$P30</f>
        <v>0.17</v>
      </c>
      <c r="U33" s="19">
        <f>$P31</f>
        <v>0.19</v>
      </c>
      <c r="V33" s="19">
        <f>$P32</f>
        <v>0.25</v>
      </c>
      <c r="W33" s="116">
        <f>SUM(W27:W32)</f>
        <v>0.16565481856130604</v>
      </c>
      <c r="X33" s="117">
        <f t="shared" ref="X33:AE33" si="57">X25*SUM(X27:X32)/$W33</f>
        <v>2.7301097449003397E-2</v>
      </c>
      <c r="Y33" s="84">
        <f t="shared" si="57"/>
        <v>8.8149743229395658E-2</v>
      </c>
      <c r="Z33" s="84">
        <f t="shared" si="57"/>
        <v>4.020943622120958E-2</v>
      </c>
      <c r="AA33" s="84">
        <f t="shared" si="57"/>
        <v>4.488958466653746E-2</v>
      </c>
      <c r="AB33" s="84">
        <f t="shared" si="57"/>
        <v>0.15417532438970741</v>
      </c>
      <c r="AC33" s="84">
        <f t="shared" si="57"/>
        <v>0.17565920114252484</v>
      </c>
      <c r="AD33" s="84">
        <f t="shared" si="57"/>
        <v>0.11239381148009669</v>
      </c>
      <c r="AE33" s="84">
        <f t="shared" si="57"/>
        <v>0.35722180142152499</v>
      </c>
      <c r="AF33" s="67">
        <f>AM33-AJ33*AK33</f>
        <v>1.1346194372670843E-2</v>
      </c>
      <c r="AG33" s="67">
        <f>AN33-AJ33*AL33</f>
        <v>-2.1386287407781784E-3</v>
      </c>
      <c r="AH33" s="67">
        <f>AO33-AK33*AL33</f>
        <v>-3.3399943395684001E-3</v>
      </c>
      <c r="AI33" s="67">
        <f>AP33-AJ33*AK33*AL33</f>
        <v>3.8990048937458319E-3</v>
      </c>
      <c r="AJ33" s="68">
        <f>X33+Y33+Z33+AB33</f>
        <v>0.30983560128931609</v>
      </c>
      <c r="AK33" s="68">
        <f>X33+Y33+AA33+AC33</f>
        <v>0.3359996264874614</v>
      </c>
      <c r="AL33" s="68">
        <f>X33+Z33+AA33+AD33</f>
        <v>0.22479392981684715</v>
      </c>
      <c r="AM33" s="68">
        <f>X33+Y33</f>
        <v>0.11545084067839906</v>
      </c>
      <c r="AN33" s="68">
        <f>X33+Z33</f>
        <v>6.751053367021298E-2</v>
      </c>
      <c r="AO33" s="68">
        <f>X33+AA33</f>
        <v>7.2190682115540861E-2</v>
      </c>
      <c r="AP33" s="68">
        <f>X33</f>
        <v>2.7301097449003397E-2</v>
      </c>
      <c r="AQ33" s="112">
        <v>23</v>
      </c>
      <c r="AR33" s="114">
        <f t="shared" ref="AR33:AZ33" si="58">W193</f>
        <v>0.18707482142205159</v>
      </c>
      <c r="AS33" s="114">
        <f t="shared" si="58"/>
        <v>6.4158918574373475E-2</v>
      </c>
      <c r="AT33" s="114">
        <f t="shared" si="58"/>
        <v>0.65254091123018498</v>
      </c>
      <c r="AU33" s="114">
        <f t="shared" si="58"/>
        <v>1.5888914424307856E-3</v>
      </c>
      <c r="AV33" s="114">
        <f t="shared" si="58"/>
        <v>3.6956926934551765E-3</v>
      </c>
      <c r="AW33" s="114">
        <f t="shared" si="58"/>
        <v>6.0357393984055548E-2</v>
      </c>
      <c r="AX33" s="114">
        <f t="shared" si="58"/>
        <v>0.16409426233294361</v>
      </c>
      <c r="AY33" s="114">
        <f t="shared" si="58"/>
        <v>5.3494384794417066E-3</v>
      </c>
      <c r="AZ33" s="114">
        <f t="shared" si="58"/>
        <v>4.8214491263114591E-2</v>
      </c>
    </row>
    <row r="34" spans="1:52" s="129" customFormat="1" ht="12" thickBot="1" x14ac:dyDescent="0.25">
      <c r="A34" s="119"/>
      <c r="B34" s="119"/>
      <c r="C34" s="120">
        <v>3</v>
      </c>
      <c r="D34" s="121"/>
      <c r="E34" s="122"/>
      <c r="F34" s="122"/>
      <c r="G34" s="123"/>
      <c r="H34" s="122"/>
      <c r="I34" s="122"/>
      <c r="J34" s="122"/>
      <c r="K34" s="122"/>
      <c r="L34" s="122"/>
      <c r="M34" s="122"/>
      <c r="N34" s="124">
        <f>SUM(G33:N33)</f>
        <v>1.0542256330919932</v>
      </c>
      <c r="O34" s="125"/>
      <c r="P34" s="126"/>
      <c r="Q34" s="127"/>
      <c r="R34" s="127"/>
      <c r="S34" s="127"/>
      <c r="T34" s="127"/>
      <c r="U34" s="127"/>
      <c r="V34" s="127"/>
      <c r="W34" s="124"/>
      <c r="X34" s="125"/>
      <c r="Y34" s="126"/>
      <c r="Z34" s="126"/>
      <c r="AA34" s="126"/>
      <c r="AB34" s="126"/>
      <c r="AC34" s="126"/>
      <c r="AD34" s="126"/>
      <c r="AE34" s="124">
        <f>SUM(X33:AE33)</f>
        <v>1</v>
      </c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12">
        <v>24</v>
      </c>
      <c r="AR34" s="114">
        <f t="shared" ref="AR34:AZ34" si="59">W201</f>
        <v>0.1878428294757109</v>
      </c>
      <c r="AS34" s="114">
        <f t="shared" si="59"/>
        <v>6.3041169492527152E-2</v>
      </c>
      <c r="AT34" s="114">
        <f t="shared" si="59"/>
        <v>0.67903234101634047</v>
      </c>
      <c r="AU34" s="114">
        <f t="shared" si="59"/>
        <v>1.2727582410015359E-3</v>
      </c>
      <c r="AV34" s="114">
        <f t="shared" si="59"/>
        <v>3.0710489880243844E-3</v>
      </c>
      <c r="AW34" s="114">
        <f t="shared" si="59"/>
        <v>5.4222512848840956E-2</v>
      </c>
      <c r="AX34" s="114">
        <f t="shared" si="59"/>
        <v>0.15396708949127619</v>
      </c>
      <c r="AY34" s="114">
        <f t="shared" si="59"/>
        <v>4.3251369846420617E-3</v>
      </c>
      <c r="AZ34" s="114">
        <f t="shared" si="59"/>
        <v>4.1067942937347196E-2</v>
      </c>
    </row>
    <row r="35" spans="1:52" s="85" customFormat="1" x14ac:dyDescent="0.2">
      <c r="A35" s="71"/>
      <c r="B35" s="71"/>
      <c r="C35" s="1">
        <v>4</v>
      </c>
      <c r="D35" s="15" t="s">
        <v>34</v>
      </c>
      <c r="E35" s="16" t="s">
        <v>35</v>
      </c>
      <c r="F35" s="15" t="s">
        <v>28</v>
      </c>
      <c r="G35" s="72">
        <f t="shared" ref="G35:N35" si="60">X$33*G$3</f>
        <v>5.758825243149154E-3</v>
      </c>
      <c r="H35" s="73">
        <f t="shared" si="60"/>
        <v>2.4792115283267527E-2</v>
      </c>
      <c r="I35" s="73">
        <f t="shared" si="60"/>
        <v>1.1308903937215195E-2</v>
      </c>
      <c r="J35" s="73">
        <f t="shared" si="60"/>
        <v>1.2625195687463661E-2</v>
      </c>
      <c r="K35" s="73">
        <f t="shared" si="60"/>
        <v>5.7815746646140281E-2</v>
      </c>
      <c r="L35" s="73">
        <f t="shared" si="60"/>
        <v>6.5872200428446812E-2</v>
      </c>
      <c r="M35" s="73">
        <f t="shared" si="60"/>
        <v>4.2147679305036261E-2</v>
      </c>
      <c r="N35" s="74">
        <f t="shared" si="60"/>
        <v>0.17861090071076249</v>
      </c>
      <c r="O35" s="75">
        <f t="shared" ref="O35:O40" si="61">SUM(G35:N35)</f>
        <v>0.39893156724148138</v>
      </c>
      <c r="P35" s="76">
        <f>'input &amp; output'!D32</f>
        <v>0.11</v>
      </c>
      <c r="Q35" s="77"/>
      <c r="R35" s="77"/>
      <c r="S35" s="77"/>
      <c r="T35" s="77"/>
      <c r="U35" s="77"/>
      <c r="V35" s="77"/>
      <c r="W35" s="78">
        <f t="shared" ref="W35:W40" si="62">O35*P35</f>
        <v>4.3882472396562955E-2</v>
      </c>
      <c r="X35" s="79">
        <f t="shared" ref="X35:AE35" si="63">G$3*$P35</f>
        <v>2.3203125000000002E-2</v>
      </c>
      <c r="Y35" s="80">
        <f t="shared" si="63"/>
        <v>3.09375E-2</v>
      </c>
      <c r="Z35" s="80">
        <f t="shared" si="63"/>
        <v>3.09375E-2</v>
      </c>
      <c r="AA35" s="80">
        <f t="shared" si="63"/>
        <v>3.09375E-2</v>
      </c>
      <c r="AB35" s="80">
        <f t="shared" si="63"/>
        <v>4.1250000000000002E-2</v>
      </c>
      <c r="AC35" s="80">
        <f t="shared" si="63"/>
        <v>4.1250000000000002E-2</v>
      </c>
      <c r="AD35" s="80">
        <f t="shared" si="63"/>
        <v>4.1250000000000002E-2</v>
      </c>
      <c r="AE35" s="81">
        <f t="shared" si="63"/>
        <v>5.5E-2</v>
      </c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4">
        <v>25</v>
      </c>
      <c r="AR35" s="114">
        <f t="shared" ref="AR35:AZ35" si="64">W209</f>
        <v>0.18855051277178655</v>
      </c>
      <c r="AS35" s="114">
        <f t="shared" si="64"/>
        <v>6.1710404191180041E-2</v>
      </c>
      <c r="AT35" s="114">
        <f t="shared" si="64"/>
        <v>0.70394718612453733</v>
      </c>
      <c r="AU35" s="114">
        <f t="shared" si="64"/>
        <v>1.0156978029940218E-3</v>
      </c>
      <c r="AV35" s="114">
        <f t="shared" si="64"/>
        <v>2.54240386794727E-3</v>
      </c>
      <c r="AW35" s="114">
        <f t="shared" si="64"/>
        <v>4.8528369977528192E-2</v>
      </c>
      <c r="AX35" s="114">
        <f t="shared" si="64"/>
        <v>0.14392270338549823</v>
      </c>
      <c r="AY35" s="114">
        <f t="shared" si="64"/>
        <v>3.4838419152833215E-3</v>
      </c>
      <c r="AZ35" s="114">
        <f t="shared" si="64"/>
        <v>3.4849392735031438E-2</v>
      </c>
    </row>
    <row r="36" spans="1:52" s="112" customFormat="1" x14ac:dyDescent="0.2">
      <c r="A36" s="86"/>
      <c r="B36" s="86"/>
      <c r="C36" s="101">
        <v>4</v>
      </c>
      <c r="D36" s="23" t="s">
        <v>36</v>
      </c>
      <c r="E36" s="24" t="s">
        <v>37</v>
      </c>
      <c r="F36" s="23" t="s">
        <v>29</v>
      </c>
      <c r="G36" s="102">
        <f t="shared" ref="G36:N36" si="65">X$33*G$4</f>
        <v>5.758825243149154E-3</v>
      </c>
      <c r="H36" s="103">
        <f t="shared" si="65"/>
        <v>2.4792115283267527E-2</v>
      </c>
      <c r="I36" s="103">
        <f t="shared" si="65"/>
        <v>1.1308903937215195E-2</v>
      </c>
      <c r="J36" s="103">
        <f t="shared" si="65"/>
        <v>0</v>
      </c>
      <c r="K36" s="103">
        <f t="shared" si="65"/>
        <v>5.7815746646140281E-2</v>
      </c>
      <c r="L36" s="103">
        <f t="shared" si="65"/>
        <v>0</v>
      </c>
      <c r="M36" s="103">
        <f t="shared" si="65"/>
        <v>0</v>
      </c>
      <c r="N36" s="104">
        <f t="shared" si="65"/>
        <v>0</v>
      </c>
      <c r="O36" s="105">
        <f t="shared" si="61"/>
        <v>9.9675591109772158E-2</v>
      </c>
      <c r="P36" s="92">
        <f>'input &amp; output'!E32</f>
        <v>0.13</v>
      </c>
      <c r="Q36" s="93"/>
      <c r="R36" s="93"/>
      <c r="S36" s="93"/>
      <c r="T36" s="93"/>
      <c r="U36" s="93"/>
      <c r="V36" s="93"/>
      <c r="W36" s="107">
        <f t="shared" si="62"/>
        <v>1.2957826844270381E-2</v>
      </c>
      <c r="X36" s="108">
        <f t="shared" ref="X36:AE36" si="66">G$4*$P36</f>
        <v>2.7421875000000002E-2</v>
      </c>
      <c r="Y36" s="109">
        <f t="shared" si="66"/>
        <v>3.6562499999999998E-2</v>
      </c>
      <c r="Z36" s="109">
        <f t="shared" si="66"/>
        <v>3.6562499999999998E-2</v>
      </c>
      <c r="AA36" s="109">
        <f t="shared" si="66"/>
        <v>0</v>
      </c>
      <c r="AB36" s="109">
        <f t="shared" si="66"/>
        <v>4.8750000000000002E-2</v>
      </c>
      <c r="AC36" s="109">
        <f t="shared" si="66"/>
        <v>0</v>
      </c>
      <c r="AD36" s="109">
        <f t="shared" si="66"/>
        <v>0</v>
      </c>
      <c r="AE36" s="110">
        <f t="shared" si="66"/>
        <v>0</v>
      </c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</row>
    <row r="37" spans="1:52" s="112" customFormat="1" x14ac:dyDescent="0.2">
      <c r="A37" s="86"/>
      <c r="B37" s="86"/>
      <c r="C37" s="101">
        <v>4</v>
      </c>
      <c r="D37" s="23" t="s">
        <v>34</v>
      </c>
      <c r="E37" s="24" t="s">
        <v>39</v>
      </c>
      <c r="F37" s="23" t="s">
        <v>30</v>
      </c>
      <c r="G37" s="102">
        <f t="shared" ref="G37:N37" si="67">X$33*G$5</f>
        <v>5.758825243149154E-3</v>
      </c>
      <c r="H37" s="103">
        <f t="shared" si="67"/>
        <v>2.4792115283267527E-2</v>
      </c>
      <c r="I37" s="103">
        <f t="shared" si="67"/>
        <v>0</v>
      </c>
      <c r="J37" s="103">
        <f t="shared" si="67"/>
        <v>1.2625195687463661E-2</v>
      </c>
      <c r="K37" s="103">
        <f t="shared" si="67"/>
        <v>0</v>
      </c>
      <c r="L37" s="103">
        <f t="shared" si="67"/>
        <v>6.5872200428446812E-2</v>
      </c>
      <c r="M37" s="103">
        <f t="shared" si="67"/>
        <v>0</v>
      </c>
      <c r="N37" s="104">
        <f t="shared" si="67"/>
        <v>0</v>
      </c>
      <c r="O37" s="105">
        <f t="shared" si="61"/>
        <v>0.10904833664232716</v>
      </c>
      <c r="P37" s="92">
        <f>'input &amp; output'!F32</f>
        <v>0.15</v>
      </c>
      <c r="Q37" s="106"/>
      <c r="R37" s="106"/>
      <c r="S37" s="106"/>
      <c r="T37" s="106"/>
      <c r="U37" s="106"/>
      <c r="V37" s="106"/>
      <c r="W37" s="107">
        <f t="shared" si="62"/>
        <v>1.6357250496349073E-2</v>
      </c>
      <c r="X37" s="108">
        <f t="shared" ref="X37:AE37" si="68">G$5*$P37</f>
        <v>3.1640624999999999E-2</v>
      </c>
      <c r="Y37" s="109">
        <f t="shared" si="68"/>
        <v>4.2187499999999996E-2</v>
      </c>
      <c r="Z37" s="109">
        <f t="shared" si="68"/>
        <v>0</v>
      </c>
      <c r="AA37" s="109">
        <f t="shared" si="68"/>
        <v>4.2187499999999996E-2</v>
      </c>
      <c r="AB37" s="109">
        <f t="shared" si="68"/>
        <v>0</v>
      </c>
      <c r="AC37" s="109">
        <f t="shared" si="68"/>
        <v>5.6249999999999994E-2</v>
      </c>
      <c r="AD37" s="109">
        <f t="shared" si="68"/>
        <v>0</v>
      </c>
      <c r="AE37" s="110">
        <f t="shared" si="68"/>
        <v>0</v>
      </c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</row>
    <row r="38" spans="1:52" s="112" customFormat="1" ht="13.5" customHeight="1" thickBot="1" x14ac:dyDescent="0.25">
      <c r="A38" s="86"/>
      <c r="B38" s="86"/>
      <c r="C38" s="101">
        <v>4</v>
      </c>
      <c r="D38" s="36" t="s">
        <v>40</v>
      </c>
      <c r="E38" s="37" t="s">
        <v>41</v>
      </c>
      <c r="F38" s="36" t="s">
        <v>31</v>
      </c>
      <c r="G38" s="102">
        <f t="shared" ref="G38:N38" si="69">X$33*G$6</f>
        <v>5.758825243149154E-3</v>
      </c>
      <c r="H38" s="103">
        <f t="shared" si="69"/>
        <v>1.2396057641633764E-2</v>
      </c>
      <c r="I38" s="103">
        <f t="shared" si="69"/>
        <v>1.1308903937215195E-2</v>
      </c>
      <c r="J38" s="103">
        <f t="shared" si="69"/>
        <v>1.2625195687463661E-2</v>
      </c>
      <c r="K38" s="103">
        <f t="shared" si="69"/>
        <v>2.8907873323070141E-2</v>
      </c>
      <c r="L38" s="103">
        <f t="shared" si="69"/>
        <v>3.2936100214223406E-2</v>
      </c>
      <c r="M38" s="103">
        <f t="shared" si="69"/>
        <v>4.2147679305036261E-2</v>
      </c>
      <c r="N38" s="104">
        <f t="shared" si="69"/>
        <v>8.9305450355381247E-2</v>
      </c>
      <c r="O38" s="105">
        <f t="shared" si="61"/>
        <v>0.23538608570717284</v>
      </c>
      <c r="P38" s="92">
        <f>'input &amp; output'!G32</f>
        <v>0.17</v>
      </c>
      <c r="Q38" s="106"/>
      <c r="R38" s="106"/>
      <c r="S38" s="106"/>
      <c r="T38" s="106"/>
      <c r="U38" s="106"/>
      <c r="V38" s="106"/>
      <c r="W38" s="107">
        <f t="shared" si="62"/>
        <v>4.0015634570219387E-2</v>
      </c>
      <c r="X38" s="108">
        <f t="shared" ref="X38:AE38" si="70">G$6*$P38</f>
        <v>3.5859375000000006E-2</v>
      </c>
      <c r="Y38" s="109">
        <f t="shared" si="70"/>
        <v>2.390625E-2</v>
      </c>
      <c r="Z38" s="109">
        <f t="shared" si="70"/>
        <v>4.7812500000000001E-2</v>
      </c>
      <c r="AA38" s="109">
        <f t="shared" si="70"/>
        <v>4.7812500000000001E-2</v>
      </c>
      <c r="AB38" s="109">
        <f t="shared" si="70"/>
        <v>3.1875000000000001E-2</v>
      </c>
      <c r="AC38" s="109">
        <f t="shared" si="70"/>
        <v>3.1875000000000001E-2</v>
      </c>
      <c r="AD38" s="109">
        <f t="shared" si="70"/>
        <v>6.3750000000000001E-2</v>
      </c>
      <c r="AE38" s="110">
        <f t="shared" si="70"/>
        <v>4.2500000000000003E-2</v>
      </c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</row>
    <row r="39" spans="1:52" s="112" customFormat="1" ht="12.75" customHeight="1" x14ac:dyDescent="0.2">
      <c r="A39" s="86"/>
      <c r="B39" s="86"/>
      <c r="C39" s="101">
        <v>4</v>
      </c>
      <c r="D39" s="3" t="s">
        <v>42</v>
      </c>
      <c r="E39" s="2" t="s">
        <v>43</v>
      </c>
      <c r="F39" s="3" t="s">
        <v>32</v>
      </c>
      <c r="G39" s="102">
        <f t="shared" ref="G39:N39" si="71">X$33*G$7</f>
        <v>5.758825243149154E-3</v>
      </c>
      <c r="H39" s="103">
        <f t="shared" si="71"/>
        <v>1.2396057641633764E-2</v>
      </c>
      <c r="I39" s="103">
        <f t="shared" si="71"/>
        <v>0</v>
      </c>
      <c r="J39" s="103">
        <f t="shared" si="71"/>
        <v>0</v>
      </c>
      <c r="K39" s="103">
        <f t="shared" si="71"/>
        <v>0</v>
      </c>
      <c r="L39" s="103">
        <f t="shared" si="71"/>
        <v>0</v>
      </c>
      <c r="M39" s="103">
        <f t="shared" si="71"/>
        <v>0</v>
      </c>
      <c r="N39" s="104">
        <f t="shared" si="71"/>
        <v>0</v>
      </c>
      <c r="O39" s="105">
        <f t="shared" si="61"/>
        <v>1.8154882884782918E-2</v>
      </c>
      <c r="P39" s="92">
        <f>'input &amp; output'!H32</f>
        <v>0.19</v>
      </c>
      <c r="Q39" s="106"/>
      <c r="R39" s="106"/>
      <c r="S39" s="106"/>
      <c r="T39" s="106"/>
      <c r="U39" s="106"/>
      <c r="V39" s="106"/>
      <c r="W39" s="107">
        <f t="shared" si="62"/>
        <v>3.4494277481087543E-3</v>
      </c>
      <c r="X39" s="108">
        <f t="shared" ref="X39:AE39" si="72">G$7*$P39</f>
        <v>4.0078124999999999E-2</v>
      </c>
      <c r="Y39" s="109">
        <f t="shared" si="72"/>
        <v>2.6718749999999999E-2</v>
      </c>
      <c r="Z39" s="109">
        <f t="shared" si="72"/>
        <v>0</v>
      </c>
      <c r="AA39" s="109">
        <f t="shared" si="72"/>
        <v>0</v>
      </c>
      <c r="AB39" s="109">
        <f t="shared" si="72"/>
        <v>0</v>
      </c>
      <c r="AC39" s="109">
        <f t="shared" si="72"/>
        <v>0</v>
      </c>
      <c r="AD39" s="109">
        <f t="shared" si="72"/>
        <v>0</v>
      </c>
      <c r="AE39" s="110">
        <f t="shared" si="72"/>
        <v>0</v>
      </c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</row>
    <row r="40" spans="1:52" s="112" customFormat="1" ht="13.5" customHeight="1" x14ac:dyDescent="0.2">
      <c r="A40" s="86"/>
      <c r="B40" s="86"/>
      <c r="C40" s="101">
        <v>4</v>
      </c>
      <c r="D40" s="9" t="s">
        <v>44</v>
      </c>
      <c r="E40" s="44" t="s">
        <v>45</v>
      </c>
      <c r="F40" s="9" t="s">
        <v>33</v>
      </c>
      <c r="G40" s="102">
        <f t="shared" ref="G40:N40" si="73">X$33*G$8</f>
        <v>2.879412621574577E-3</v>
      </c>
      <c r="H40" s="103">
        <f t="shared" si="73"/>
        <v>1.2396057641633764E-2</v>
      </c>
      <c r="I40" s="103">
        <f t="shared" si="73"/>
        <v>5.6544519686075973E-3</v>
      </c>
      <c r="J40" s="103">
        <f t="shared" si="73"/>
        <v>6.3125978437318306E-3</v>
      </c>
      <c r="K40" s="103">
        <f t="shared" si="73"/>
        <v>2.8907873323070141E-2</v>
      </c>
      <c r="L40" s="103">
        <f t="shared" si="73"/>
        <v>3.2936100214223406E-2</v>
      </c>
      <c r="M40" s="103">
        <f t="shared" si="73"/>
        <v>2.107383965251813E-2</v>
      </c>
      <c r="N40" s="104">
        <f t="shared" si="73"/>
        <v>8.9305450355381247E-2</v>
      </c>
      <c r="O40" s="105">
        <f t="shared" si="61"/>
        <v>0.19946578362074069</v>
      </c>
      <c r="P40" s="92">
        <f>'input &amp; output'!I32</f>
        <v>0.25</v>
      </c>
      <c r="Q40" s="106"/>
      <c r="R40" s="106"/>
      <c r="S40" s="106"/>
      <c r="T40" s="106"/>
      <c r="U40" s="106"/>
      <c r="V40" s="106"/>
      <c r="W40" s="107">
        <f t="shared" si="62"/>
        <v>4.9866445905185172E-2</v>
      </c>
      <c r="X40" s="108">
        <f t="shared" ref="X40:AE40" si="74">G$8*$P40</f>
        <v>2.63671875E-2</v>
      </c>
      <c r="Y40" s="109">
        <f t="shared" si="74"/>
        <v>3.515625E-2</v>
      </c>
      <c r="Z40" s="109">
        <f t="shared" si="74"/>
        <v>3.515625E-2</v>
      </c>
      <c r="AA40" s="109">
        <f t="shared" si="74"/>
        <v>3.515625E-2</v>
      </c>
      <c r="AB40" s="109">
        <f t="shared" si="74"/>
        <v>4.6875E-2</v>
      </c>
      <c r="AC40" s="109">
        <f t="shared" si="74"/>
        <v>4.6875E-2</v>
      </c>
      <c r="AD40" s="109">
        <f t="shared" si="74"/>
        <v>4.6875E-2</v>
      </c>
      <c r="AE40" s="110">
        <f t="shared" si="74"/>
        <v>6.25E-2</v>
      </c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</row>
    <row r="41" spans="1:52" s="112" customFormat="1" x14ac:dyDescent="0.2">
      <c r="A41" s="60">
        <v>1</v>
      </c>
      <c r="B41" s="60">
        <v>1</v>
      </c>
      <c r="C41" s="101">
        <v>4</v>
      </c>
      <c r="D41" s="62"/>
      <c r="E41" s="63"/>
      <c r="F41" s="63"/>
      <c r="G41" s="115">
        <f t="shared" ref="G41:O41" si="75">SUM(G35:G40)</f>
        <v>3.1673538837320346E-2</v>
      </c>
      <c r="H41" s="99">
        <f t="shared" si="75"/>
        <v>0.11156451877470387</v>
      </c>
      <c r="I41" s="99">
        <f t="shared" si="75"/>
        <v>3.9581163780253177E-2</v>
      </c>
      <c r="J41" s="99">
        <f t="shared" si="75"/>
        <v>4.4188184906122814E-2</v>
      </c>
      <c r="K41" s="99">
        <f t="shared" si="75"/>
        <v>0.17344723993842087</v>
      </c>
      <c r="L41" s="99">
        <f t="shared" si="75"/>
        <v>0.19761660128534045</v>
      </c>
      <c r="M41" s="99">
        <f t="shared" si="75"/>
        <v>0.10536919826259065</v>
      </c>
      <c r="N41" s="116">
        <f t="shared" si="75"/>
        <v>0.35722180142152499</v>
      </c>
      <c r="O41" s="115">
        <f t="shared" si="75"/>
        <v>1.060662247206277</v>
      </c>
      <c r="P41" s="99">
        <v>1</v>
      </c>
      <c r="Q41" s="19">
        <f>$P35</f>
        <v>0.11</v>
      </c>
      <c r="R41" s="19">
        <f>$P36</f>
        <v>0.13</v>
      </c>
      <c r="S41" s="19">
        <f>$P37</f>
        <v>0.15</v>
      </c>
      <c r="T41" s="19">
        <f>$P38</f>
        <v>0.17</v>
      </c>
      <c r="U41" s="19">
        <f>$P39</f>
        <v>0.19</v>
      </c>
      <c r="V41" s="19">
        <f>$P40</f>
        <v>0.25</v>
      </c>
      <c r="W41" s="116">
        <f>SUM(W35:W40)</f>
        <v>0.16652905796069573</v>
      </c>
      <c r="X41" s="117">
        <f t="shared" ref="X41:AE41" si="76">X33*SUM(X35:X40)/$W41</f>
        <v>3.0258815785439742E-2</v>
      </c>
      <c r="Y41" s="84">
        <f t="shared" si="76"/>
        <v>0.10346854977068137</v>
      </c>
      <c r="Z41" s="84">
        <f t="shared" si="76"/>
        <v>3.6331578887800565E-2</v>
      </c>
      <c r="AA41" s="84">
        <f t="shared" si="76"/>
        <v>4.2076642313055801E-2</v>
      </c>
      <c r="AB41" s="84">
        <f t="shared" si="76"/>
        <v>0.15623150883915823</v>
      </c>
      <c r="AC41" s="84">
        <f t="shared" si="76"/>
        <v>0.18591310477884998</v>
      </c>
      <c r="AD41" s="84">
        <f t="shared" si="76"/>
        <v>0.10250349294937171</v>
      </c>
      <c r="AE41" s="84">
        <f t="shared" si="76"/>
        <v>0.34321630667564257</v>
      </c>
      <c r="AF41" s="67">
        <f>AM41-AJ41*AK41</f>
        <v>1.5702524909949542E-2</v>
      </c>
      <c r="AG41" s="67">
        <f>AN41-AJ41*AL41</f>
        <v>-2.3125332594969433E-3</v>
      </c>
      <c r="AH41" s="67">
        <f>AO41-AK41*AL41</f>
        <v>-4.048536266187952E-3</v>
      </c>
      <c r="AI41" s="67">
        <f>AP41-AJ41*AK41*AL41</f>
        <v>5.3354476406149466E-3</v>
      </c>
      <c r="AJ41" s="68">
        <f>X41+Y41+Z41+AB41</f>
        <v>0.32629045328307993</v>
      </c>
      <c r="AK41" s="68">
        <f>X41+Y41+AA41+AC41</f>
        <v>0.36171711264802686</v>
      </c>
      <c r="AL41" s="68">
        <f>X41+Z41+AA41+AD41</f>
        <v>0.21117052993566782</v>
      </c>
      <c r="AM41" s="68">
        <f>X41+Y41</f>
        <v>0.13372736555612111</v>
      </c>
      <c r="AN41" s="68">
        <f>X41+Z41</f>
        <v>6.6590394673240308E-2</v>
      </c>
      <c r="AO41" s="68">
        <f>X41+AA41</f>
        <v>7.2335458098495536E-2</v>
      </c>
      <c r="AP41" s="68">
        <f>X41</f>
        <v>3.0258815785439742E-2</v>
      </c>
    </row>
    <row r="42" spans="1:52" s="129" customFormat="1" ht="12" thickBot="1" x14ac:dyDescent="0.25">
      <c r="A42" s="119"/>
      <c r="B42" s="119"/>
      <c r="C42" s="120">
        <v>4</v>
      </c>
      <c r="D42" s="121"/>
      <c r="E42" s="122"/>
      <c r="F42" s="122"/>
      <c r="G42" s="123"/>
      <c r="H42" s="122"/>
      <c r="I42" s="122"/>
      <c r="J42" s="122"/>
      <c r="K42" s="122"/>
      <c r="L42" s="122"/>
      <c r="M42" s="122"/>
      <c r="N42" s="124">
        <f>SUM(G41:N41)</f>
        <v>1.060662247206277</v>
      </c>
      <c r="O42" s="125"/>
      <c r="P42" s="126"/>
      <c r="Q42" s="127"/>
      <c r="R42" s="127"/>
      <c r="S42" s="127"/>
      <c r="T42" s="127"/>
      <c r="U42" s="127"/>
      <c r="V42" s="127"/>
      <c r="W42" s="124"/>
      <c r="X42" s="125"/>
      <c r="Y42" s="126"/>
      <c r="Z42" s="126"/>
      <c r="AA42" s="126"/>
      <c r="AB42" s="126"/>
      <c r="AC42" s="126"/>
      <c r="AD42" s="126"/>
      <c r="AE42" s="124">
        <f>SUM(X41:AE41)</f>
        <v>0.99999999999999978</v>
      </c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</row>
    <row r="43" spans="1:52" s="85" customFormat="1" x14ac:dyDescent="0.2">
      <c r="A43" s="71"/>
      <c r="B43" s="71"/>
      <c r="C43" s="1">
        <v>5</v>
      </c>
      <c r="D43" s="15" t="s">
        <v>34</v>
      </c>
      <c r="E43" s="16" t="s">
        <v>35</v>
      </c>
      <c r="F43" s="15" t="s">
        <v>28</v>
      </c>
      <c r="G43" s="72">
        <f t="shared" ref="G43:N43" si="77">X$41*G$3</f>
        <v>6.3827189547411957E-3</v>
      </c>
      <c r="H43" s="73">
        <f t="shared" si="77"/>
        <v>2.9100529623004134E-2</v>
      </c>
      <c r="I43" s="73">
        <f t="shared" si="77"/>
        <v>1.021825656219391E-2</v>
      </c>
      <c r="J43" s="73">
        <f t="shared" si="77"/>
        <v>1.1834055650546944E-2</v>
      </c>
      <c r="K43" s="73">
        <f t="shared" si="77"/>
        <v>5.8586815814684334E-2</v>
      </c>
      <c r="L43" s="73">
        <f t="shared" si="77"/>
        <v>6.9717414292068736E-2</v>
      </c>
      <c r="M43" s="73">
        <f t="shared" si="77"/>
        <v>3.8438809856014389E-2</v>
      </c>
      <c r="N43" s="74">
        <f t="shared" si="77"/>
        <v>0.17160815333782128</v>
      </c>
      <c r="O43" s="75">
        <f t="shared" ref="O43:O48" si="78">SUM(G43:N43)</f>
        <v>0.39588675409107493</v>
      </c>
      <c r="P43" s="76">
        <f>'input &amp; output'!D33</f>
        <v>0.11</v>
      </c>
      <c r="Q43" s="77"/>
      <c r="R43" s="77"/>
      <c r="S43" s="77"/>
      <c r="T43" s="77"/>
      <c r="U43" s="77"/>
      <c r="V43" s="77"/>
      <c r="W43" s="78">
        <f t="shared" ref="W43:W48" si="79">O43*P43</f>
        <v>4.3547542950018246E-2</v>
      </c>
      <c r="X43" s="79">
        <f t="shared" ref="X43:AE43" si="80">G$3*$P43</f>
        <v>2.3203125000000002E-2</v>
      </c>
      <c r="Y43" s="80">
        <f t="shared" si="80"/>
        <v>3.09375E-2</v>
      </c>
      <c r="Z43" s="80">
        <f t="shared" si="80"/>
        <v>3.09375E-2</v>
      </c>
      <c r="AA43" s="80">
        <f t="shared" si="80"/>
        <v>3.09375E-2</v>
      </c>
      <c r="AB43" s="80">
        <f t="shared" si="80"/>
        <v>4.1250000000000002E-2</v>
      </c>
      <c r="AC43" s="80">
        <f t="shared" si="80"/>
        <v>4.1250000000000002E-2</v>
      </c>
      <c r="AD43" s="80">
        <f t="shared" si="80"/>
        <v>4.1250000000000002E-2</v>
      </c>
      <c r="AE43" s="81">
        <f t="shared" si="80"/>
        <v>5.5E-2</v>
      </c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</row>
    <row r="44" spans="1:52" s="112" customFormat="1" x14ac:dyDescent="0.2">
      <c r="A44" s="86"/>
      <c r="B44" s="86"/>
      <c r="C44" s="101">
        <v>5</v>
      </c>
      <c r="D44" s="23" t="s">
        <v>36</v>
      </c>
      <c r="E44" s="24" t="s">
        <v>37</v>
      </c>
      <c r="F44" s="23" t="s">
        <v>29</v>
      </c>
      <c r="G44" s="102">
        <f t="shared" ref="G44:N44" si="81">X$41*G$4</f>
        <v>6.3827189547411957E-3</v>
      </c>
      <c r="H44" s="103">
        <f t="shared" si="81"/>
        <v>2.9100529623004134E-2</v>
      </c>
      <c r="I44" s="103">
        <f t="shared" si="81"/>
        <v>1.021825656219391E-2</v>
      </c>
      <c r="J44" s="103">
        <f t="shared" si="81"/>
        <v>0</v>
      </c>
      <c r="K44" s="103">
        <f t="shared" si="81"/>
        <v>5.8586815814684334E-2</v>
      </c>
      <c r="L44" s="103">
        <f t="shared" si="81"/>
        <v>0</v>
      </c>
      <c r="M44" s="103">
        <f t="shared" si="81"/>
        <v>0</v>
      </c>
      <c r="N44" s="104">
        <f t="shared" si="81"/>
        <v>0</v>
      </c>
      <c r="O44" s="105">
        <f t="shared" si="78"/>
        <v>0.10428832095462358</v>
      </c>
      <c r="P44" s="92">
        <f>'input &amp; output'!E33</f>
        <v>0.13</v>
      </c>
      <c r="Q44" s="93"/>
      <c r="R44" s="93"/>
      <c r="S44" s="93"/>
      <c r="T44" s="93"/>
      <c r="U44" s="93"/>
      <c r="V44" s="93"/>
      <c r="W44" s="107">
        <f t="shared" si="79"/>
        <v>1.3557481724101065E-2</v>
      </c>
      <c r="X44" s="108">
        <f t="shared" ref="X44:AE44" si="82">G$4*$P44</f>
        <v>2.7421875000000002E-2</v>
      </c>
      <c r="Y44" s="109">
        <f t="shared" si="82"/>
        <v>3.6562499999999998E-2</v>
      </c>
      <c r="Z44" s="109">
        <f t="shared" si="82"/>
        <v>3.6562499999999998E-2</v>
      </c>
      <c r="AA44" s="109">
        <f t="shared" si="82"/>
        <v>0</v>
      </c>
      <c r="AB44" s="109">
        <f t="shared" si="82"/>
        <v>4.8750000000000002E-2</v>
      </c>
      <c r="AC44" s="109">
        <f t="shared" si="82"/>
        <v>0</v>
      </c>
      <c r="AD44" s="109">
        <f t="shared" si="82"/>
        <v>0</v>
      </c>
      <c r="AE44" s="110">
        <f t="shared" si="82"/>
        <v>0</v>
      </c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</row>
    <row r="45" spans="1:52" s="112" customFormat="1" x14ac:dyDescent="0.2">
      <c r="A45" s="86"/>
      <c r="B45" s="86"/>
      <c r="C45" s="101">
        <v>5</v>
      </c>
      <c r="D45" s="23" t="s">
        <v>34</v>
      </c>
      <c r="E45" s="24" t="s">
        <v>39</v>
      </c>
      <c r="F45" s="23" t="s">
        <v>30</v>
      </c>
      <c r="G45" s="102">
        <f t="shared" ref="G45:N45" si="83">X$41*G$5</f>
        <v>6.3827189547411957E-3</v>
      </c>
      <c r="H45" s="103">
        <f t="shared" si="83"/>
        <v>2.9100529623004134E-2</v>
      </c>
      <c r="I45" s="103">
        <f t="shared" si="83"/>
        <v>0</v>
      </c>
      <c r="J45" s="103">
        <f t="shared" si="83"/>
        <v>1.1834055650546944E-2</v>
      </c>
      <c r="K45" s="103">
        <f t="shared" si="83"/>
        <v>0</v>
      </c>
      <c r="L45" s="103">
        <f t="shared" si="83"/>
        <v>6.9717414292068736E-2</v>
      </c>
      <c r="M45" s="103">
        <f t="shared" si="83"/>
        <v>0</v>
      </c>
      <c r="N45" s="104">
        <f t="shared" si="83"/>
        <v>0</v>
      </c>
      <c r="O45" s="105">
        <f t="shared" si="78"/>
        <v>0.11703471852036101</v>
      </c>
      <c r="P45" s="92">
        <f>'input &amp; output'!F33</f>
        <v>0.15</v>
      </c>
      <c r="Q45" s="106"/>
      <c r="R45" s="106"/>
      <c r="S45" s="106"/>
      <c r="T45" s="106"/>
      <c r="U45" s="106"/>
      <c r="V45" s="106"/>
      <c r="W45" s="107">
        <f t="shared" si="79"/>
        <v>1.7555207778054152E-2</v>
      </c>
      <c r="X45" s="108">
        <f t="shared" ref="X45:AE45" si="84">G$5*$P45</f>
        <v>3.1640624999999999E-2</v>
      </c>
      <c r="Y45" s="109">
        <f t="shared" si="84"/>
        <v>4.2187499999999996E-2</v>
      </c>
      <c r="Z45" s="109">
        <f t="shared" si="84"/>
        <v>0</v>
      </c>
      <c r="AA45" s="109">
        <f t="shared" si="84"/>
        <v>4.2187499999999996E-2</v>
      </c>
      <c r="AB45" s="109">
        <f t="shared" si="84"/>
        <v>0</v>
      </c>
      <c r="AC45" s="109">
        <f t="shared" si="84"/>
        <v>5.6249999999999994E-2</v>
      </c>
      <c r="AD45" s="109">
        <f t="shared" si="84"/>
        <v>0</v>
      </c>
      <c r="AE45" s="110">
        <f t="shared" si="84"/>
        <v>0</v>
      </c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</row>
    <row r="46" spans="1:52" s="112" customFormat="1" ht="13.5" customHeight="1" thickBot="1" x14ac:dyDescent="0.25">
      <c r="A46" s="86"/>
      <c r="B46" s="86"/>
      <c r="C46" s="101">
        <v>5</v>
      </c>
      <c r="D46" s="36" t="s">
        <v>40</v>
      </c>
      <c r="E46" s="37" t="s">
        <v>41</v>
      </c>
      <c r="F46" s="36" t="s">
        <v>31</v>
      </c>
      <c r="G46" s="102">
        <f t="shared" ref="G46:N46" si="85">X$41*G$6</f>
        <v>6.3827189547411957E-3</v>
      </c>
      <c r="H46" s="103">
        <f t="shared" si="85"/>
        <v>1.4550264811502067E-2</v>
      </c>
      <c r="I46" s="103">
        <f t="shared" si="85"/>
        <v>1.021825656219391E-2</v>
      </c>
      <c r="J46" s="103">
        <f t="shared" si="85"/>
        <v>1.1834055650546944E-2</v>
      </c>
      <c r="K46" s="103">
        <f t="shared" si="85"/>
        <v>2.9293407907342167E-2</v>
      </c>
      <c r="L46" s="103">
        <f t="shared" si="85"/>
        <v>3.4858707146034368E-2</v>
      </c>
      <c r="M46" s="103">
        <f t="shared" si="85"/>
        <v>3.8438809856014389E-2</v>
      </c>
      <c r="N46" s="104">
        <f t="shared" si="85"/>
        <v>8.5804076668910642E-2</v>
      </c>
      <c r="O46" s="105">
        <f t="shared" si="78"/>
        <v>0.23138029755728567</v>
      </c>
      <c r="P46" s="92">
        <f>'input &amp; output'!G33</f>
        <v>0.17</v>
      </c>
      <c r="Q46" s="106"/>
      <c r="R46" s="106"/>
      <c r="S46" s="106"/>
      <c r="T46" s="106"/>
      <c r="U46" s="106"/>
      <c r="V46" s="106"/>
      <c r="W46" s="107">
        <f t="shared" si="79"/>
        <v>3.9334650584738569E-2</v>
      </c>
      <c r="X46" s="108">
        <f t="shared" ref="X46:AE46" si="86">G$6*$P46</f>
        <v>3.5859375000000006E-2</v>
      </c>
      <c r="Y46" s="109">
        <f t="shared" si="86"/>
        <v>2.390625E-2</v>
      </c>
      <c r="Z46" s="109">
        <f t="shared" si="86"/>
        <v>4.7812500000000001E-2</v>
      </c>
      <c r="AA46" s="109">
        <f t="shared" si="86"/>
        <v>4.7812500000000001E-2</v>
      </c>
      <c r="AB46" s="109">
        <f t="shared" si="86"/>
        <v>3.1875000000000001E-2</v>
      </c>
      <c r="AC46" s="109">
        <f t="shared" si="86"/>
        <v>3.1875000000000001E-2</v>
      </c>
      <c r="AD46" s="109">
        <f t="shared" si="86"/>
        <v>6.3750000000000001E-2</v>
      </c>
      <c r="AE46" s="110">
        <f t="shared" si="86"/>
        <v>4.2500000000000003E-2</v>
      </c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</row>
    <row r="47" spans="1:52" s="112" customFormat="1" ht="12.75" customHeight="1" x14ac:dyDescent="0.2">
      <c r="A47" s="86"/>
      <c r="B47" s="86"/>
      <c r="C47" s="101">
        <v>5</v>
      </c>
      <c r="D47" s="3" t="s">
        <v>42</v>
      </c>
      <c r="E47" s="2" t="s">
        <v>43</v>
      </c>
      <c r="F47" s="3" t="s">
        <v>32</v>
      </c>
      <c r="G47" s="102">
        <f t="shared" ref="G47:N47" si="87">X$41*G$7</f>
        <v>6.3827189547411957E-3</v>
      </c>
      <c r="H47" s="103">
        <f t="shared" si="87"/>
        <v>1.4550264811502067E-2</v>
      </c>
      <c r="I47" s="103">
        <f t="shared" si="87"/>
        <v>0</v>
      </c>
      <c r="J47" s="103">
        <f t="shared" si="87"/>
        <v>0</v>
      </c>
      <c r="K47" s="103">
        <f t="shared" si="87"/>
        <v>0</v>
      </c>
      <c r="L47" s="103">
        <f t="shared" si="87"/>
        <v>0</v>
      </c>
      <c r="M47" s="103">
        <f t="shared" si="87"/>
        <v>0</v>
      </c>
      <c r="N47" s="104">
        <f t="shared" si="87"/>
        <v>0</v>
      </c>
      <c r="O47" s="105">
        <f t="shared" si="78"/>
        <v>2.0932983766243262E-2</v>
      </c>
      <c r="P47" s="92">
        <f>'input &amp; output'!H33</f>
        <v>0.19</v>
      </c>
      <c r="Q47" s="106"/>
      <c r="R47" s="106"/>
      <c r="S47" s="106"/>
      <c r="T47" s="106"/>
      <c r="U47" s="106"/>
      <c r="V47" s="106"/>
      <c r="W47" s="107">
        <f t="shared" si="79"/>
        <v>3.9772669155862198E-3</v>
      </c>
      <c r="X47" s="108">
        <f t="shared" ref="X47:AE47" si="88">G$7*$P47</f>
        <v>4.0078124999999999E-2</v>
      </c>
      <c r="Y47" s="109">
        <f t="shared" si="88"/>
        <v>2.6718749999999999E-2</v>
      </c>
      <c r="Z47" s="109">
        <f t="shared" si="88"/>
        <v>0</v>
      </c>
      <c r="AA47" s="109">
        <f t="shared" si="88"/>
        <v>0</v>
      </c>
      <c r="AB47" s="109">
        <f t="shared" si="88"/>
        <v>0</v>
      </c>
      <c r="AC47" s="109">
        <f t="shared" si="88"/>
        <v>0</v>
      </c>
      <c r="AD47" s="109">
        <f t="shared" si="88"/>
        <v>0</v>
      </c>
      <c r="AE47" s="110">
        <f t="shared" si="88"/>
        <v>0</v>
      </c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</row>
    <row r="48" spans="1:52" s="112" customFormat="1" ht="13.5" customHeight="1" x14ac:dyDescent="0.2">
      <c r="A48" s="86"/>
      <c r="B48" s="86"/>
      <c r="C48" s="101">
        <v>5</v>
      </c>
      <c r="D48" s="9" t="s">
        <v>44</v>
      </c>
      <c r="E48" s="44" t="s">
        <v>45</v>
      </c>
      <c r="F48" s="9" t="s">
        <v>33</v>
      </c>
      <c r="G48" s="102">
        <f t="shared" ref="G48:N48" si="89">X$41*G$8</f>
        <v>3.1913594773705979E-3</v>
      </c>
      <c r="H48" s="103">
        <f t="shared" si="89"/>
        <v>1.4550264811502067E-2</v>
      </c>
      <c r="I48" s="103">
        <f t="shared" si="89"/>
        <v>5.1091282810969548E-3</v>
      </c>
      <c r="J48" s="103">
        <f t="shared" si="89"/>
        <v>5.917027825273472E-3</v>
      </c>
      <c r="K48" s="103">
        <f t="shared" si="89"/>
        <v>2.9293407907342167E-2</v>
      </c>
      <c r="L48" s="103">
        <f t="shared" si="89"/>
        <v>3.4858707146034368E-2</v>
      </c>
      <c r="M48" s="103">
        <f t="shared" si="89"/>
        <v>1.9219404928007194E-2</v>
      </c>
      <c r="N48" s="104">
        <f t="shared" si="89"/>
        <v>8.5804076668910642E-2</v>
      </c>
      <c r="O48" s="105">
        <f t="shared" si="78"/>
        <v>0.19794337704553747</v>
      </c>
      <c r="P48" s="92">
        <f>'input &amp; output'!I33</f>
        <v>0.25</v>
      </c>
      <c r="Q48" s="106"/>
      <c r="R48" s="106"/>
      <c r="S48" s="106"/>
      <c r="T48" s="106"/>
      <c r="U48" s="106"/>
      <c r="V48" s="106"/>
      <c r="W48" s="107">
        <f t="shared" si="79"/>
        <v>4.9485844261384367E-2</v>
      </c>
      <c r="X48" s="108">
        <f t="shared" ref="X48:AE48" si="90">G$8*$P48</f>
        <v>2.63671875E-2</v>
      </c>
      <c r="Y48" s="109">
        <f t="shared" si="90"/>
        <v>3.515625E-2</v>
      </c>
      <c r="Z48" s="109">
        <f t="shared" si="90"/>
        <v>3.515625E-2</v>
      </c>
      <c r="AA48" s="109">
        <f t="shared" si="90"/>
        <v>3.515625E-2</v>
      </c>
      <c r="AB48" s="109">
        <f t="shared" si="90"/>
        <v>4.6875E-2</v>
      </c>
      <c r="AC48" s="109">
        <f t="shared" si="90"/>
        <v>4.6875E-2</v>
      </c>
      <c r="AD48" s="109">
        <f t="shared" si="90"/>
        <v>4.6875E-2</v>
      </c>
      <c r="AE48" s="110">
        <f t="shared" si="90"/>
        <v>6.25E-2</v>
      </c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</row>
    <row r="49" spans="1:42" s="112" customFormat="1" x14ac:dyDescent="0.2">
      <c r="A49" s="60">
        <v>1</v>
      </c>
      <c r="B49" s="60">
        <v>1</v>
      </c>
      <c r="C49" s="101">
        <v>5</v>
      </c>
      <c r="D49" s="62"/>
      <c r="E49" s="63"/>
      <c r="F49" s="63"/>
      <c r="G49" s="115">
        <f t="shared" ref="G49:O49" si="91">SUM(G43:G48)</f>
        <v>3.5104954251076577E-2</v>
      </c>
      <c r="H49" s="99">
        <f t="shared" si="91"/>
        <v>0.1309523833035186</v>
      </c>
      <c r="I49" s="99">
        <f t="shared" si="91"/>
        <v>3.5763897967678683E-2</v>
      </c>
      <c r="J49" s="99">
        <f t="shared" si="91"/>
        <v>4.1419194776914303E-2</v>
      </c>
      <c r="K49" s="99">
        <f t="shared" si="91"/>
        <v>0.175760447444053</v>
      </c>
      <c r="L49" s="99">
        <f t="shared" si="91"/>
        <v>0.20915224287620621</v>
      </c>
      <c r="M49" s="99">
        <f t="shared" si="91"/>
        <v>9.6097024640035972E-2</v>
      </c>
      <c r="N49" s="116">
        <f t="shared" si="91"/>
        <v>0.34321630667564257</v>
      </c>
      <c r="O49" s="115">
        <f t="shared" si="91"/>
        <v>1.0674664519351258</v>
      </c>
      <c r="P49" s="99">
        <v>1</v>
      </c>
      <c r="Q49" s="19">
        <f>$P43</f>
        <v>0.11</v>
      </c>
      <c r="R49" s="19">
        <f>$P44</f>
        <v>0.13</v>
      </c>
      <c r="S49" s="19">
        <f>$P45</f>
        <v>0.15</v>
      </c>
      <c r="T49" s="19">
        <f>$P46</f>
        <v>0.17</v>
      </c>
      <c r="U49" s="19">
        <f>$P47</f>
        <v>0.19</v>
      </c>
      <c r="V49" s="19">
        <f>$P48</f>
        <v>0.25</v>
      </c>
      <c r="W49" s="116">
        <f>SUM(W43:W48)</f>
        <v>0.1674579942138826</v>
      </c>
      <c r="X49" s="117">
        <f t="shared" ref="X49:AE49" si="92">X41*SUM(X43:X48)/$W49</f>
        <v>3.3350925476065135E-2</v>
      </c>
      <c r="Y49" s="84">
        <f t="shared" si="92"/>
        <v>0.12077576936790509</v>
      </c>
      <c r="Z49" s="84">
        <f t="shared" si="92"/>
        <v>3.2645603373174382E-2</v>
      </c>
      <c r="AA49" s="84">
        <f t="shared" si="92"/>
        <v>3.9221184493974201E-2</v>
      </c>
      <c r="AB49" s="84">
        <f t="shared" si="92"/>
        <v>0.15743689777470365</v>
      </c>
      <c r="AC49" s="84">
        <f t="shared" si="92"/>
        <v>0.19567405468514712</v>
      </c>
      <c r="AD49" s="84">
        <f t="shared" si="92"/>
        <v>9.2964913766984764E-2</v>
      </c>
      <c r="AE49" s="84">
        <f t="shared" si="92"/>
        <v>0.32793065106204572</v>
      </c>
      <c r="AF49" s="67">
        <f>AM49-AJ49*AK49</f>
        <v>2.022176771068801E-2</v>
      </c>
      <c r="AG49" s="67">
        <f>AN49-AJ49*AL49</f>
        <v>-2.2197538879141776E-3</v>
      </c>
      <c r="AH49" s="67">
        <f>AO49-AK49*AL49</f>
        <v>-4.5252789181472602E-3</v>
      </c>
      <c r="AI49" s="67">
        <f>AP49-AJ49*AK49*AL49</f>
        <v>6.8132952337915664E-3</v>
      </c>
      <c r="AJ49" s="68">
        <f>X49+Y49+Z49+AB49</f>
        <v>0.34420919599184829</v>
      </c>
      <c r="AK49" s="68">
        <f>X49+Y49+AA49+AC49</f>
        <v>0.3890219340230916</v>
      </c>
      <c r="AL49" s="68">
        <f>X49+Z49+AA49+AD49</f>
        <v>0.19818262711019846</v>
      </c>
      <c r="AM49" s="68">
        <f>X49+Y49</f>
        <v>0.15412669484397024</v>
      </c>
      <c r="AN49" s="68">
        <f>X49+Z49</f>
        <v>6.5996528849239511E-2</v>
      </c>
      <c r="AO49" s="68">
        <f>X49+AA49</f>
        <v>7.2572109970039336E-2</v>
      </c>
      <c r="AP49" s="68">
        <f>X49</f>
        <v>3.3350925476065135E-2</v>
      </c>
    </row>
    <row r="50" spans="1:42" s="129" customFormat="1" ht="12" thickBot="1" x14ac:dyDescent="0.25">
      <c r="A50" s="119"/>
      <c r="B50" s="119"/>
      <c r="C50" s="120">
        <v>5</v>
      </c>
      <c r="D50" s="121"/>
      <c r="E50" s="122"/>
      <c r="F50" s="122"/>
      <c r="G50" s="123"/>
      <c r="H50" s="122"/>
      <c r="I50" s="122"/>
      <c r="J50" s="122"/>
      <c r="K50" s="122"/>
      <c r="L50" s="122"/>
      <c r="M50" s="122"/>
      <c r="N50" s="124">
        <f>SUM(G49:N49)</f>
        <v>1.0674664519351258</v>
      </c>
      <c r="O50" s="125"/>
      <c r="P50" s="126"/>
      <c r="Q50" s="127"/>
      <c r="R50" s="127"/>
      <c r="S50" s="127"/>
      <c r="T50" s="127"/>
      <c r="U50" s="127"/>
      <c r="V50" s="127"/>
      <c r="W50" s="124"/>
      <c r="X50" s="125"/>
      <c r="Y50" s="126"/>
      <c r="Z50" s="126"/>
      <c r="AA50" s="126"/>
      <c r="AB50" s="126"/>
      <c r="AC50" s="126"/>
      <c r="AD50" s="126"/>
      <c r="AE50" s="124">
        <f>SUM(X49:AE49)</f>
        <v>1</v>
      </c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</row>
    <row r="51" spans="1:42" s="85" customFormat="1" x14ac:dyDescent="0.2">
      <c r="A51" s="71"/>
      <c r="B51" s="71"/>
      <c r="C51" s="1">
        <v>6</v>
      </c>
      <c r="D51" s="15" t="s">
        <v>34</v>
      </c>
      <c r="E51" s="16" t="s">
        <v>35</v>
      </c>
      <c r="F51" s="15" t="s">
        <v>28</v>
      </c>
      <c r="G51" s="72">
        <f t="shared" ref="G51:N51" si="93">X$49*G$3</f>
        <v>7.0349608426074897E-3</v>
      </c>
      <c r="H51" s="73">
        <f t="shared" si="93"/>
        <v>3.3968185134723307E-2</v>
      </c>
      <c r="I51" s="73">
        <f t="shared" si="93"/>
        <v>9.1815759487052957E-3</v>
      </c>
      <c r="J51" s="73">
        <f t="shared" si="93"/>
        <v>1.1030958138930244E-2</v>
      </c>
      <c r="K51" s="73">
        <f t="shared" si="93"/>
        <v>5.903883666551387E-2</v>
      </c>
      <c r="L51" s="73">
        <f t="shared" si="93"/>
        <v>7.3377770506930173E-2</v>
      </c>
      <c r="M51" s="73">
        <f t="shared" si="93"/>
        <v>3.4861842662619283E-2</v>
      </c>
      <c r="N51" s="74">
        <f t="shared" si="93"/>
        <v>0.16396532553102286</v>
      </c>
      <c r="O51" s="75">
        <f t="shared" ref="O51:O56" si="94">SUM(G51:N51)</f>
        <v>0.39245945543105254</v>
      </c>
      <c r="P51" s="76">
        <f>'input &amp; output'!D34</f>
        <v>0.11</v>
      </c>
      <c r="Q51" s="77"/>
      <c r="R51" s="77"/>
      <c r="S51" s="77"/>
      <c r="T51" s="77"/>
      <c r="U51" s="77"/>
      <c r="V51" s="77"/>
      <c r="W51" s="78">
        <f t="shared" ref="W51:W56" si="95">O51*P51</f>
        <v>4.3170540097415777E-2</v>
      </c>
      <c r="X51" s="79">
        <f t="shared" ref="X51:AE51" si="96">G$3*$P51</f>
        <v>2.3203125000000002E-2</v>
      </c>
      <c r="Y51" s="80">
        <f t="shared" si="96"/>
        <v>3.09375E-2</v>
      </c>
      <c r="Z51" s="80">
        <f t="shared" si="96"/>
        <v>3.09375E-2</v>
      </c>
      <c r="AA51" s="80">
        <f t="shared" si="96"/>
        <v>3.09375E-2</v>
      </c>
      <c r="AB51" s="80">
        <f t="shared" si="96"/>
        <v>4.1250000000000002E-2</v>
      </c>
      <c r="AC51" s="80">
        <f t="shared" si="96"/>
        <v>4.1250000000000002E-2</v>
      </c>
      <c r="AD51" s="80">
        <f t="shared" si="96"/>
        <v>4.1250000000000002E-2</v>
      </c>
      <c r="AE51" s="81">
        <f t="shared" si="96"/>
        <v>5.5E-2</v>
      </c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</row>
    <row r="52" spans="1:42" s="112" customFormat="1" x14ac:dyDescent="0.2">
      <c r="A52" s="86"/>
      <c r="B52" s="86"/>
      <c r="C52" s="101">
        <v>6</v>
      </c>
      <c r="D52" s="23" t="s">
        <v>36</v>
      </c>
      <c r="E52" s="24" t="s">
        <v>37</v>
      </c>
      <c r="F52" s="23" t="s">
        <v>29</v>
      </c>
      <c r="G52" s="102">
        <f t="shared" ref="G52:N52" si="97">X$49*G$4</f>
        <v>7.0349608426074897E-3</v>
      </c>
      <c r="H52" s="103">
        <f t="shared" si="97"/>
        <v>3.3968185134723307E-2</v>
      </c>
      <c r="I52" s="103">
        <f t="shared" si="97"/>
        <v>9.1815759487052957E-3</v>
      </c>
      <c r="J52" s="103">
        <f t="shared" si="97"/>
        <v>0</v>
      </c>
      <c r="K52" s="103">
        <f t="shared" si="97"/>
        <v>5.903883666551387E-2</v>
      </c>
      <c r="L52" s="103">
        <f t="shared" si="97"/>
        <v>0</v>
      </c>
      <c r="M52" s="103">
        <f t="shared" si="97"/>
        <v>0</v>
      </c>
      <c r="N52" s="104">
        <f t="shared" si="97"/>
        <v>0</v>
      </c>
      <c r="O52" s="105">
        <f t="shared" si="94"/>
        <v>0.10922355859154997</v>
      </c>
      <c r="P52" s="92">
        <f>'input &amp; output'!E34</f>
        <v>0.13</v>
      </c>
      <c r="Q52" s="93"/>
      <c r="R52" s="93"/>
      <c r="S52" s="93"/>
      <c r="T52" s="93"/>
      <c r="U52" s="93"/>
      <c r="V52" s="93"/>
      <c r="W52" s="107">
        <f t="shared" si="95"/>
        <v>1.4199062616901497E-2</v>
      </c>
      <c r="X52" s="108">
        <f t="shared" ref="X52:AE52" si="98">G$4*$P52</f>
        <v>2.7421875000000002E-2</v>
      </c>
      <c r="Y52" s="109">
        <f t="shared" si="98"/>
        <v>3.6562499999999998E-2</v>
      </c>
      <c r="Z52" s="109">
        <f t="shared" si="98"/>
        <v>3.6562499999999998E-2</v>
      </c>
      <c r="AA52" s="109">
        <f t="shared" si="98"/>
        <v>0</v>
      </c>
      <c r="AB52" s="109">
        <f t="shared" si="98"/>
        <v>4.8750000000000002E-2</v>
      </c>
      <c r="AC52" s="109">
        <f t="shared" si="98"/>
        <v>0</v>
      </c>
      <c r="AD52" s="109">
        <f t="shared" si="98"/>
        <v>0</v>
      </c>
      <c r="AE52" s="110">
        <f t="shared" si="98"/>
        <v>0</v>
      </c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</row>
    <row r="53" spans="1:42" s="112" customFormat="1" x14ac:dyDescent="0.2">
      <c r="A53" s="86"/>
      <c r="B53" s="86"/>
      <c r="C53" s="101">
        <v>6</v>
      </c>
      <c r="D53" s="23" t="s">
        <v>34</v>
      </c>
      <c r="E53" s="24" t="s">
        <v>39</v>
      </c>
      <c r="F53" s="23" t="s">
        <v>30</v>
      </c>
      <c r="G53" s="102">
        <f t="shared" ref="G53:N53" si="99">X$49*G$5</f>
        <v>7.0349608426074897E-3</v>
      </c>
      <c r="H53" s="103">
        <f t="shared" si="99"/>
        <v>3.3968185134723307E-2</v>
      </c>
      <c r="I53" s="103">
        <f t="shared" si="99"/>
        <v>0</v>
      </c>
      <c r="J53" s="103">
        <f t="shared" si="99"/>
        <v>1.1030958138930244E-2</v>
      </c>
      <c r="K53" s="103">
        <f t="shared" si="99"/>
        <v>0</v>
      </c>
      <c r="L53" s="103">
        <f t="shared" si="99"/>
        <v>7.3377770506930173E-2</v>
      </c>
      <c r="M53" s="103">
        <f t="shared" si="99"/>
        <v>0</v>
      </c>
      <c r="N53" s="104">
        <f t="shared" si="99"/>
        <v>0</v>
      </c>
      <c r="O53" s="105">
        <f t="shared" si="94"/>
        <v>0.1254118746231912</v>
      </c>
      <c r="P53" s="92">
        <f>'input &amp; output'!F34</f>
        <v>0.15</v>
      </c>
      <c r="Q53" s="106"/>
      <c r="R53" s="106"/>
      <c r="S53" s="106"/>
      <c r="T53" s="106"/>
      <c r="U53" s="106"/>
      <c r="V53" s="106"/>
      <c r="W53" s="107">
        <f t="shared" si="95"/>
        <v>1.8811781193478681E-2</v>
      </c>
      <c r="X53" s="108">
        <f t="shared" ref="X53:AE53" si="100">G$5*$P53</f>
        <v>3.1640624999999999E-2</v>
      </c>
      <c r="Y53" s="109">
        <f t="shared" si="100"/>
        <v>4.2187499999999996E-2</v>
      </c>
      <c r="Z53" s="109">
        <f t="shared" si="100"/>
        <v>0</v>
      </c>
      <c r="AA53" s="109">
        <f t="shared" si="100"/>
        <v>4.2187499999999996E-2</v>
      </c>
      <c r="AB53" s="109">
        <f t="shared" si="100"/>
        <v>0</v>
      </c>
      <c r="AC53" s="109">
        <f t="shared" si="100"/>
        <v>5.6249999999999994E-2</v>
      </c>
      <c r="AD53" s="109">
        <f t="shared" si="100"/>
        <v>0</v>
      </c>
      <c r="AE53" s="110">
        <f t="shared" si="100"/>
        <v>0</v>
      </c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</row>
    <row r="54" spans="1:42" s="112" customFormat="1" ht="13.5" customHeight="1" thickBot="1" x14ac:dyDescent="0.25">
      <c r="A54" s="86"/>
      <c r="B54" s="86"/>
      <c r="C54" s="101">
        <v>6</v>
      </c>
      <c r="D54" s="36" t="s">
        <v>40</v>
      </c>
      <c r="E54" s="37" t="s">
        <v>41</v>
      </c>
      <c r="F54" s="36" t="s">
        <v>31</v>
      </c>
      <c r="G54" s="102">
        <f t="shared" ref="G54:N54" si="101">X$49*G$6</f>
        <v>7.0349608426074897E-3</v>
      </c>
      <c r="H54" s="103">
        <f t="shared" si="101"/>
        <v>1.6984092567361653E-2</v>
      </c>
      <c r="I54" s="103">
        <f t="shared" si="101"/>
        <v>9.1815759487052957E-3</v>
      </c>
      <c r="J54" s="103">
        <f t="shared" si="101"/>
        <v>1.1030958138930244E-2</v>
      </c>
      <c r="K54" s="103">
        <f t="shared" si="101"/>
        <v>2.9519418332756935E-2</v>
      </c>
      <c r="L54" s="103">
        <f t="shared" si="101"/>
        <v>3.6688885253465087E-2</v>
      </c>
      <c r="M54" s="103">
        <f t="shared" si="101"/>
        <v>3.4861842662619283E-2</v>
      </c>
      <c r="N54" s="104">
        <f t="shared" si="101"/>
        <v>8.198266276551143E-2</v>
      </c>
      <c r="O54" s="105">
        <f t="shared" si="94"/>
        <v>0.22728439651195742</v>
      </c>
      <c r="P54" s="92">
        <f>'input &amp; output'!G34</f>
        <v>0.17</v>
      </c>
      <c r="Q54" s="106"/>
      <c r="R54" s="106"/>
      <c r="S54" s="106"/>
      <c r="T54" s="106"/>
      <c r="U54" s="106"/>
      <c r="V54" s="106"/>
      <c r="W54" s="107">
        <f t="shared" si="95"/>
        <v>3.8638347407032765E-2</v>
      </c>
      <c r="X54" s="108">
        <f t="shared" ref="X54:AE54" si="102">G$6*$P54</f>
        <v>3.5859375000000006E-2</v>
      </c>
      <c r="Y54" s="109">
        <f t="shared" si="102"/>
        <v>2.390625E-2</v>
      </c>
      <c r="Z54" s="109">
        <f t="shared" si="102"/>
        <v>4.7812500000000001E-2</v>
      </c>
      <c r="AA54" s="109">
        <f t="shared" si="102"/>
        <v>4.7812500000000001E-2</v>
      </c>
      <c r="AB54" s="109">
        <f t="shared" si="102"/>
        <v>3.1875000000000001E-2</v>
      </c>
      <c r="AC54" s="109">
        <f t="shared" si="102"/>
        <v>3.1875000000000001E-2</v>
      </c>
      <c r="AD54" s="109">
        <f t="shared" si="102"/>
        <v>6.3750000000000001E-2</v>
      </c>
      <c r="AE54" s="110">
        <f t="shared" si="102"/>
        <v>4.2500000000000003E-2</v>
      </c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</row>
    <row r="55" spans="1:42" s="112" customFormat="1" ht="12.75" customHeight="1" x14ac:dyDescent="0.2">
      <c r="A55" s="86"/>
      <c r="B55" s="86"/>
      <c r="C55" s="101">
        <v>6</v>
      </c>
      <c r="D55" s="3" t="s">
        <v>42</v>
      </c>
      <c r="E55" s="2" t="s">
        <v>43</v>
      </c>
      <c r="F55" s="3" t="s">
        <v>32</v>
      </c>
      <c r="G55" s="102">
        <f t="shared" ref="G55:N55" si="103">X$49*G$7</f>
        <v>7.0349608426074897E-3</v>
      </c>
      <c r="H55" s="103">
        <f t="shared" si="103"/>
        <v>1.6984092567361653E-2</v>
      </c>
      <c r="I55" s="103">
        <f t="shared" si="103"/>
        <v>0</v>
      </c>
      <c r="J55" s="103">
        <f t="shared" si="103"/>
        <v>0</v>
      </c>
      <c r="K55" s="103">
        <f t="shared" si="103"/>
        <v>0</v>
      </c>
      <c r="L55" s="103">
        <f t="shared" si="103"/>
        <v>0</v>
      </c>
      <c r="M55" s="103">
        <f t="shared" si="103"/>
        <v>0</v>
      </c>
      <c r="N55" s="104">
        <f t="shared" si="103"/>
        <v>0</v>
      </c>
      <c r="O55" s="105">
        <f t="shared" si="94"/>
        <v>2.4019053409969144E-2</v>
      </c>
      <c r="P55" s="92">
        <f>'input &amp; output'!H34</f>
        <v>0.19</v>
      </c>
      <c r="Q55" s="106"/>
      <c r="R55" s="106"/>
      <c r="S55" s="106"/>
      <c r="T55" s="106"/>
      <c r="U55" s="106"/>
      <c r="V55" s="106"/>
      <c r="W55" s="107">
        <f t="shared" si="95"/>
        <v>4.563620147894137E-3</v>
      </c>
      <c r="X55" s="108">
        <f t="shared" ref="X55:AE55" si="104">G$7*$P55</f>
        <v>4.0078124999999999E-2</v>
      </c>
      <c r="Y55" s="109">
        <f t="shared" si="104"/>
        <v>2.6718749999999999E-2</v>
      </c>
      <c r="Z55" s="109">
        <f t="shared" si="104"/>
        <v>0</v>
      </c>
      <c r="AA55" s="109">
        <f t="shared" si="104"/>
        <v>0</v>
      </c>
      <c r="AB55" s="109">
        <f t="shared" si="104"/>
        <v>0</v>
      </c>
      <c r="AC55" s="109">
        <f t="shared" si="104"/>
        <v>0</v>
      </c>
      <c r="AD55" s="109">
        <f t="shared" si="104"/>
        <v>0</v>
      </c>
      <c r="AE55" s="110">
        <f t="shared" si="104"/>
        <v>0</v>
      </c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</row>
    <row r="56" spans="1:42" s="112" customFormat="1" ht="13.5" customHeight="1" x14ac:dyDescent="0.2">
      <c r="A56" s="86"/>
      <c r="B56" s="86"/>
      <c r="C56" s="101">
        <v>6</v>
      </c>
      <c r="D56" s="9" t="s">
        <v>44</v>
      </c>
      <c r="E56" s="44" t="s">
        <v>45</v>
      </c>
      <c r="F56" s="9" t="s">
        <v>33</v>
      </c>
      <c r="G56" s="102">
        <f t="shared" ref="G56:N56" si="105">X$49*G$8</f>
        <v>3.5174804213037448E-3</v>
      </c>
      <c r="H56" s="103">
        <f t="shared" si="105"/>
        <v>1.6984092567361653E-2</v>
      </c>
      <c r="I56" s="103">
        <f t="shared" si="105"/>
        <v>4.5907879743526479E-3</v>
      </c>
      <c r="J56" s="103">
        <f t="shared" si="105"/>
        <v>5.5154790694651222E-3</v>
      </c>
      <c r="K56" s="103">
        <f t="shared" si="105"/>
        <v>2.9519418332756935E-2</v>
      </c>
      <c r="L56" s="103">
        <f t="shared" si="105"/>
        <v>3.6688885253465087E-2</v>
      </c>
      <c r="M56" s="103">
        <f t="shared" si="105"/>
        <v>1.7430921331309641E-2</v>
      </c>
      <c r="N56" s="104">
        <f t="shared" si="105"/>
        <v>8.198266276551143E-2</v>
      </c>
      <c r="O56" s="105">
        <f t="shared" si="94"/>
        <v>0.19622972771552627</v>
      </c>
      <c r="P56" s="92">
        <f>'input &amp; output'!I34</f>
        <v>0.25</v>
      </c>
      <c r="Q56" s="106"/>
      <c r="R56" s="106"/>
      <c r="S56" s="106"/>
      <c r="T56" s="106"/>
      <c r="U56" s="106"/>
      <c r="V56" s="106"/>
      <c r="W56" s="107">
        <f t="shared" si="95"/>
        <v>4.9057431928881567E-2</v>
      </c>
      <c r="X56" s="108">
        <f t="shared" ref="X56:AE56" si="106">G$8*$P56</f>
        <v>2.63671875E-2</v>
      </c>
      <c r="Y56" s="109">
        <f t="shared" si="106"/>
        <v>3.515625E-2</v>
      </c>
      <c r="Z56" s="109">
        <f t="shared" si="106"/>
        <v>3.515625E-2</v>
      </c>
      <c r="AA56" s="109">
        <f t="shared" si="106"/>
        <v>3.515625E-2</v>
      </c>
      <c r="AB56" s="109">
        <f t="shared" si="106"/>
        <v>4.6875E-2</v>
      </c>
      <c r="AC56" s="109">
        <f t="shared" si="106"/>
        <v>4.6875E-2</v>
      </c>
      <c r="AD56" s="109">
        <f t="shared" si="106"/>
        <v>4.6875E-2</v>
      </c>
      <c r="AE56" s="110">
        <f t="shared" si="106"/>
        <v>6.25E-2</v>
      </c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</row>
    <row r="57" spans="1:42" s="112" customFormat="1" x14ac:dyDescent="0.2">
      <c r="A57" s="60">
        <v>1</v>
      </c>
      <c r="B57" s="60">
        <v>1</v>
      </c>
      <c r="C57" s="101">
        <v>6</v>
      </c>
      <c r="D57" s="62"/>
      <c r="E57" s="63"/>
      <c r="F57" s="63"/>
      <c r="G57" s="115">
        <f t="shared" ref="G57:O57" si="107">SUM(G51:G56)</f>
        <v>3.8692284634341191E-2</v>
      </c>
      <c r="H57" s="99">
        <f t="shared" si="107"/>
        <v>0.15285683310625489</v>
      </c>
      <c r="I57" s="99">
        <f t="shared" si="107"/>
        <v>3.2135515820468537E-2</v>
      </c>
      <c r="J57" s="99">
        <f t="shared" si="107"/>
        <v>3.860835348625586E-2</v>
      </c>
      <c r="K57" s="99">
        <f t="shared" si="107"/>
        <v>0.1771165099965416</v>
      </c>
      <c r="L57" s="99">
        <f t="shared" si="107"/>
        <v>0.22013331152079052</v>
      </c>
      <c r="M57" s="99">
        <f t="shared" si="107"/>
        <v>8.71546066565482E-2</v>
      </c>
      <c r="N57" s="116">
        <f t="shared" si="107"/>
        <v>0.32793065106204572</v>
      </c>
      <c r="O57" s="115">
        <f t="shared" si="107"/>
        <v>1.0746280662832466</v>
      </c>
      <c r="P57" s="99">
        <v>1</v>
      </c>
      <c r="Q57" s="19">
        <f>$P51</f>
        <v>0.11</v>
      </c>
      <c r="R57" s="19">
        <f>$P52</f>
        <v>0.13</v>
      </c>
      <c r="S57" s="19">
        <f>$P53</f>
        <v>0.15</v>
      </c>
      <c r="T57" s="19">
        <f>$P54</f>
        <v>0.17</v>
      </c>
      <c r="U57" s="19">
        <f>$P55</f>
        <v>0.19</v>
      </c>
      <c r="V57" s="19">
        <f>$P56</f>
        <v>0.25</v>
      </c>
      <c r="W57" s="116">
        <f>SUM(W51:W56)</f>
        <v>0.16844078339160443</v>
      </c>
      <c r="X57" s="117">
        <f t="shared" ref="X57:AE57" si="108">X49*SUM(X51:X56)/$W57</f>
        <v>3.654453875918251E-2</v>
      </c>
      <c r="Y57" s="84">
        <f t="shared" si="108"/>
        <v>0.14015541956811736</v>
      </c>
      <c r="Z57" s="84">
        <f t="shared" si="108"/>
        <v>2.9162433430015549E-2</v>
      </c>
      <c r="AA57" s="84">
        <f t="shared" si="108"/>
        <v>3.6346196234868809E-2</v>
      </c>
      <c r="AB57" s="84">
        <f t="shared" si="108"/>
        <v>0.15772591390598723</v>
      </c>
      <c r="AC57" s="84">
        <f t="shared" si="108"/>
        <v>0.20474585455992447</v>
      </c>
      <c r="AD57" s="84">
        <f t="shared" si="108"/>
        <v>8.382201741211176E-2</v>
      </c>
      <c r="AE57" s="84">
        <f t="shared" si="108"/>
        <v>0.31149762612979226</v>
      </c>
      <c r="AF57" s="67">
        <f>AM57-AJ57*AK57</f>
        <v>2.4795669610930937E-2</v>
      </c>
      <c r="AG57" s="67">
        <f>AN57-AJ57*AL57</f>
        <v>-1.8750716938296386E-3</v>
      </c>
      <c r="AH57" s="67">
        <f>AO57-AK57*AL57</f>
        <v>-4.7664323423881744E-3</v>
      </c>
      <c r="AI57" s="67">
        <f>AP57-AJ57*AK57*AL57</f>
        <v>8.3093008647149025E-3</v>
      </c>
      <c r="AJ57" s="68">
        <f>X57+Y57+Z57+AB57</f>
        <v>0.36358830566330264</v>
      </c>
      <c r="AK57" s="68">
        <f>X57+Y57+AA57+AC57</f>
        <v>0.41779200912209313</v>
      </c>
      <c r="AL57" s="68">
        <f>X57+Z57+AA57+AD57</f>
        <v>0.18587518583617862</v>
      </c>
      <c r="AM57" s="68">
        <f>X57+Y57</f>
        <v>0.17669995832729987</v>
      </c>
      <c r="AN57" s="68">
        <f>X57+Z57</f>
        <v>6.5706972189198062E-2</v>
      </c>
      <c r="AO57" s="68">
        <f>X57+AA57</f>
        <v>7.2890734994051326E-2</v>
      </c>
      <c r="AP57" s="68">
        <f>X57</f>
        <v>3.654453875918251E-2</v>
      </c>
    </row>
    <row r="58" spans="1:42" s="129" customFormat="1" ht="12" thickBot="1" x14ac:dyDescent="0.25">
      <c r="A58" s="119"/>
      <c r="B58" s="119"/>
      <c r="C58" s="120">
        <v>6</v>
      </c>
      <c r="D58" s="121"/>
      <c r="E58" s="122"/>
      <c r="F58" s="122"/>
      <c r="G58" s="123"/>
      <c r="H58" s="122"/>
      <c r="I58" s="122"/>
      <c r="J58" s="122"/>
      <c r="K58" s="122"/>
      <c r="L58" s="122"/>
      <c r="M58" s="122"/>
      <c r="N58" s="124">
        <f>SUM(G57:N57)</f>
        <v>1.0746280662832466</v>
      </c>
      <c r="O58" s="125"/>
      <c r="P58" s="126"/>
      <c r="Q58" s="127"/>
      <c r="R58" s="127"/>
      <c r="S58" s="127"/>
      <c r="T58" s="127"/>
      <c r="U58" s="127"/>
      <c r="V58" s="127"/>
      <c r="W58" s="124"/>
      <c r="X58" s="125"/>
      <c r="Y58" s="126"/>
      <c r="Z58" s="126"/>
      <c r="AA58" s="126"/>
      <c r="AB58" s="126"/>
      <c r="AC58" s="126"/>
      <c r="AD58" s="126"/>
      <c r="AE58" s="124">
        <f>SUM(X57:AE57)</f>
        <v>0.99999999999999989</v>
      </c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</row>
    <row r="59" spans="1:42" s="85" customFormat="1" x14ac:dyDescent="0.2">
      <c r="A59" s="71"/>
      <c r="B59" s="71"/>
      <c r="C59" s="1">
        <v>7</v>
      </c>
      <c r="D59" s="15" t="s">
        <v>34</v>
      </c>
      <c r="E59" s="16" t="s">
        <v>35</v>
      </c>
      <c r="F59" s="15" t="s">
        <v>28</v>
      </c>
      <c r="G59" s="72">
        <f t="shared" ref="G59:N59" si="109">X$57*G$3</f>
        <v>7.7086136445150607E-3</v>
      </c>
      <c r="H59" s="73">
        <f t="shared" si="109"/>
        <v>3.9418711753533009E-2</v>
      </c>
      <c r="I59" s="73">
        <f t="shared" si="109"/>
        <v>8.2019344021918728E-3</v>
      </c>
      <c r="J59" s="73">
        <f t="shared" si="109"/>
        <v>1.0222367691056852E-2</v>
      </c>
      <c r="K59" s="73">
        <f t="shared" si="109"/>
        <v>5.9147217714745209E-2</v>
      </c>
      <c r="L59" s="73">
        <f t="shared" si="109"/>
        <v>7.6779695459971681E-2</v>
      </c>
      <c r="M59" s="73">
        <f t="shared" si="109"/>
        <v>3.143325652954191E-2</v>
      </c>
      <c r="N59" s="74">
        <f t="shared" si="109"/>
        <v>0.15574881306489613</v>
      </c>
      <c r="O59" s="75">
        <f t="shared" ref="O59:O64" si="110">SUM(G59:N59)</f>
        <v>0.38866061026045173</v>
      </c>
      <c r="P59" s="76">
        <f>'input &amp; output'!D35</f>
        <v>0.11</v>
      </c>
      <c r="Q59" s="77"/>
      <c r="R59" s="77"/>
      <c r="S59" s="77"/>
      <c r="T59" s="77"/>
      <c r="U59" s="77"/>
      <c r="V59" s="77"/>
      <c r="W59" s="78">
        <f t="shared" ref="W59:W64" si="111">O59*P59</f>
        <v>4.2752667128649689E-2</v>
      </c>
      <c r="X59" s="79">
        <f t="shared" ref="X59:AE59" si="112">G$3*$P59</f>
        <v>2.3203125000000002E-2</v>
      </c>
      <c r="Y59" s="80">
        <f t="shared" si="112"/>
        <v>3.09375E-2</v>
      </c>
      <c r="Z59" s="80">
        <f t="shared" si="112"/>
        <v>3.09375E-2</v>
      </c>
      <c r="AA59" s="80">
        <f t="shared" si="112"/>
        <v>3.09375E-2</v>
      </c>
      <c r="AB59" s="80">
        <f t="shared" si="112"/>
        <v>4.1250000000000002E-2</v>
      </c>
      <c r="AC59" s="80">
        <f t="shared" si="112"/>
        <v>4.1250000000000002E-2</v>
      </c>
      <c r="AD59" s="80">
        <f t="shared" si="112"/>
        <v>4.1250000000000002E-2</v>
      </c>
      <c r="AE59" s="81">
        <f t="shared" si="112"/>
        <v>5.5E-2</v>
      </c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</row>
    <row r="60" spans="1:42" s="112" customFormat="1" x14ac:dyDescent="0.2">
      <c r="A60" s="86"/>
      <c r="B60" s="86"/>
      <c r="C60" s="101">
        <v>7</v>
      </c>
      <c r="D60" s="23" t="s">
        <v>36</v>
      </c>
      <c r="E60" s="24" t="s">
        <v>37</v>
      </c>
      <c r="F60" s="23" t="s">
        <v>29</v>
      </c>
      <c r="G60" s="102">
        <f t="shared" ref="G60:N60" si="113">X$57*G$4</f>
        <v>7.7086136445150607E-3</v>
      </c>
      <c r="H60" s="103">
        <f t="shared" si="113"/>
        <v>3.9418711753533009E-2</v>
      </c>
      <c r="I60" s="103">
        <f t="shared" si="113"/>
        <v>8.2019344021918728E-3</v>
      </c>
      <c r="J60" s="103">
        <f t="shared" si="113"/>
        <v>0</v>
      </c>
      <c r="K60" s="103">
        <f t="shared" si="113"/>
        <v>5.9147217714745209E-2</v>
      </c>
      <c r="L60" s="103">
        <f t="shared" si="113"/>
        <v>0</v>
      </c>
      <c r="M60" s="103">
        <f t="shared" si="113"/>
        <v>0</v>
      </c>
      <c r="N60" s="104">
        <f t="shared" si="113"/>
        <v>0</v>
      </c>
      <c r="O60" s="105">
        <f t="shared" si="110"/>
        <v>0.11447647751498516</v>
      </c>
      <c r="P60" s="92">
        <f>'input &amp; output'!E35</f>
        <v>0.13</v>
      </c>
      <c r="Q60" s="93"/>
      <c r="R60" s="93"/>
      <c r="S60" s="93"/>
      <c r="T60" s="93"/>
      <c r="U60" s="93"/>
      <c r="V60" s="93"/>
      <c r="W60" s="107">
        <f t="shared" si="111"/>
        <v>1.4881942076948072E-2</v>
      </c>
      <c r="X60" s="108">
        <f t="shared" ref="X60:AE60" si="114">G$4*$P60</f>
        <v>2.7421875000000002E-2</v>
      </c>
      <c r="Y60" s="109">
        <f t="shared" si="114"/>
        <v>3.6562499999999998E-2</v>
      </c>
      <c r="Z60" s="109">
        <f t="shared" si="114"/>
        <v>3.6562499999999998E-2</v>
      </c>
      <c r="AA60" s="109">
        <f t="shared" si="114"/>
        <v>0</v>
      </c>
      <c r="AB60" s="109">
        <f t="shared" si="114"/>
        <v>4.8750000000000002E-2</v>
      </c>
      <c r="AC60" s="109">
        <f t="shared" si="114"/>
        <v>0</v>
      </c>
      <c r="AD60" s="109">
        <f t="shared" si="114"/>
        <v>0</v>
      </c>
      <c r="AE60" s="110">
        <f t="shared" si="114"/>
        <v>0</v>
      </c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</row>
    <row r="61" spans="1:42" s="112" customFormat="1" x14ac:dyDescent="0.2">
      <c r="A61" s="86"/>
      <c r="B61" s="86"/>
      <c r="C61" s="101">
        <v>7</v>
      </c>
      <c r="D61" s="23" t="s">
        <v>34</v>
      </c>
      <c r="E61" s="24" t="s">
        <v>39</v>
      </c>
      <c r="F61" s="23" t="s">
        <v>30</v>
      </c>
      <c r="G61" s="102">
        <f t="shared" ref="G61:N61" si="115">X$57*G$5</f>
        <v>7.7086136445150607E-3</v>
      </c>
      <c r="H61" s="103">
        <f t="shared" si="115"/>
        <v>3.9418711753533009E-2</v>
      </c>
      <c r="I61" s="103">
        <f t="shared" si="115"/>
        <v>0</v>
      </c>
      <c r="J61" s="103">
        <f t="shared" si="115"/>
        <v>1.0222367691056852E-2</v>
      </c>
      <c r="K61" s="103">
        <f t="shared" si="115"/>
        <v>0</v>
      </c>
      <c r="L61" s="103">
        <f t="shared" si="115"/>
        <v>7.6779695459971681E-2</v>
      </c>
      <c r="M61" s="103">
        <f t="shared" si="115"/>
        <v>0</v>
      </c>
      <c r="N61" s="104">
        <f t="shared" si="115"/>
        <v>0</v>
      </c>
      <c r="O61" s="105">
        <f t="shared" si="110"/>
        <v>0.13412938854907661</v>
      </c>
      <c r="P61" s="92">
        <f>'input &amp; output'!F35</f>
        <v>0.15</v>
      </c>
      <c r="Q61" s="106"/>
      <c r="R61" s="106"/>
      <c r="S61" s="106"/>
      <c r="T61" s="106"/>
      <c r="U61" s="106"/>
      <c r="V61" s="106"/>
      <c r="W61" s="107">
        <f t="shared" si="111"/>
        <v>2.011940828236149E-2</v>
      </c>
      <c r="X61" s="108">
        <f t="shared" ref="X61:AE61" si="116">G$5*$P61</f>
        <v>3.1640624999999999E-2</v>
      </c>
      <c r="Y61" s="109">
        <f t="shared" si="116"/>
        <v>4.2187499999999996E-2</v>
      </c>
      <c r="Z61" s="109">
        <f t="shared" si="116"/>
        <v>0</v>
      </c>
      <c r="AA61" s="109">
        <f t="shared" si="116"/>
        <v>4.2187499999999996E-2</v>
      </c>
      <c r="AB61" s="109">
        <f t="shared" si="116"/>
        <v>0</v>
      </c>
      <c r="AC61" s="109">
        <f t="shared" si="116"/>
        <v>5.6249999999999994E-2</v>
      </c>
      <c r="AD61" s="109">
        <f t="shared" si="116"/>
        <v>0</v>
      </c>
      <c r="AE61" s="110">
        <f t="shared" si="116"/>
        <v>0</v>
      </c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</row>
    <row r="62" spans="1:42" s="112" customFormat="1" ht="13.5" customHeight="1" thickBot="1" x14ac:dyDescent="0.25">
      <c r="A62" s="86"/>
      <c r="B62" s="86"/>
      <c r="C62" s="101">
        <v>7</v>
      </c>
      <c r="D62" s="36" t="s">
        <v>40</v>
      </c>
      <c r="E62" s="37" t="s">
        <v>41</v>
      </c>
      <c r="F62" s="36" t="s">
        <v>31</v>
      </c>
      <c r="G62" s="102">
        <f t="shared" ref="G62:N62" si="117">X$57*G$6</f>
        <v>7.7086136445150607E-3</v>
      </c>
      <c r="H62" s="103">
        <f t="shared" si="117"/>
        <v>1.9709355876766504E-2</v>
      </c>
      <c r="I62" s="103">
        <f t="shared" si="117"/>
        <v>8.2019344021918728E-3</v>
      </c>
      <c r="J62" s="103">
        <f t="shared" si="117"/>
        <v>1.0222367691056852E-2</v>
      </c>
      <c r="K62" s="103">
        <f t="shared" si="117"/>
        <v>2.9573608857372605E-2</v>
      </c>
      <c r="L62" s="103">
        <f t="shared" si="117"/>
        <v>3.838984772998584E-2</v>
      </c>
      <c r="M62" s="103">
        <f t="shared" si="117"/>
        <v>3.143325652954191E-2</v>
      </c>
      <c r="N62" s="104">
        <f t="shared" si="117"/>
        <v>7.7874406532448065E-2</v>
      </c>
      <c r="O62" s="105">
        <f t="shared" si="110"/>
        <v>0.22311339126387872</v>
      </c>
      <c r="P62" s="92">
        <f>'input &amp; output'!G35</f>
        <v>0.17</v>
      </c>
      <c r="Q62" s="106"/>
      <c r="R62" s="106"/>
      <c r="S62" s="106"/>
      <c r="T62" s="106"/>
      <c r="U62" s="106"/>
      <c r="V62" s="106"/>
      <c r="W62" s="107">
        <f t="shared" si="111"/>
        <v>3.7929276514859382E-2</v>
      </c>
      <c r="X62" s="108">
        <f t="shared" ref="X62:AE62" si="118">G$6*$P62</f>
        <v>3.5859375000000006E-2</v>
      </c>
      <c r="Y62" s="109">
        <f t="shared" si="118"/>
        <v>2.390625E-2</v>
      </c>
      <c r="Z62" s="109">
        <f t="shared" si="118"/>
        <v>4.7812500000000001E-2</v>
      </c>
      <c r="AA62" s="109">
        <f t="shared" si="118"/>
        <v>4.7812500000000001E-2</v>
      </c>
      <c r="AB62" s="109">
        <f t="shared" si="118"/>
        <v>3.1875000000000001E-2</v>
      </c>
      <c r="AC62" s="109">
        <f t="shared" si="118"/>
        <v>3.1875000000000001E-2</v>
      </c>
      <c r="AD62" s="109">
        <f t="shared" si="118"/>
        <v>6.3750000000000001E-2</v>
      </c>
      <c r="AE62" s="110">
        <f t="shared" si="118"/>
        <v>4.2500000000000003E-2</v>
      </c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</row>
    <row r="63" spans="1:42" s="112" customFormat="1" ht="12.75" customHeight="1" x14ac:dyDescent="0.2">
      <c r="A63" s="86"/>
      <c r="B63" s="86"/>
      <c r="C63" s="101">
        <v>7</v>
      </c>
      <c r="D63" s="3" t="s">
        <v>42</v>
      </c>
      <c r="E63" s="2" t="s">
        <v>43</v>
      </c>
      <c r="F63" s="3" t="s">
        <v>32</v>
      </c>
      <c r="G63" s="102">
        <f t="shared" ref="G63:N63" si="119">X$57*G$7</f>
        <v>7.7086136445150607E-3</v>
      </c>
      <c r="H63" s="103">
        <f t="shared" si="119"/>
        <v>1.9709355876766504E-2</v>
      </c>
      <c r="I63" s="103">
        <f t="shared" si="119"/>
        <v>0</v>
      </c>
      <c r="J63" s="103">
        <f t="shared" si="119"/>
        <v>0</v>
      </c>
      <c r="K63" s="103">
        <f t="shared" si="119"/>
        <v>0</v>
      </c>
      <c r="L63" s="103">
        <f t="shared" si="119"/>
        <v>0</v>
      </c>
      <c r="M63" s="103">
        <f t="shared" si="119"/>
        <v>0</v>
      </c>
      <c r="N63" s="104">
        <f t="shared" si="119"/>
        <v>0</v>
      </c>
      <c r="O63" s="105">
        <f t="shared" si="110"/>
        <v>2.7417969521281567E-2</v>
      </c>
      <c r="P63" s="92">
        <f>'input &amp; output'!H35</f>
        <v>0.19</v>
      </c>
      <c r="Q63" s="106"/>
      <c r="R63" s="106"/>
      <c r="S63" s="106"/>
      <c r="T63" s="106"/>
      <c r="U63" s="106"/>
      <c r="V63" s="106"/>
      <c r="W63" s="107">
        <f t="shared" si="111"/>
        <v>5.2094142090434977E-3</v>
      </c>
      <c r="X63" s="108">
        <f t="shared" ref="X63:AE63" si="120">G$7*$P63</f>
        <v>4.0078124999999999E-2</v>
      </c>
      <c r="Y63" s="109">
        <f t="shared" si="120"/>
        <v>2.6718749999999999E-2</v>
      </c>
      <c r="Z63" s="109">
        <f t="shared" si="120"/>
        <v>0</v>
      </c>
      <c r="AA63" s="109">
        <f t="shared" si="120"/>
        <v>0</v>
      </c>
      <c r="AB63" s="109">
        <f t="shared" si="120"/>
        <v>0</v>
      </c>
      <c r="AC63" s="109">
        <f t="shared" si="120"/>
        <v>0</v>
      </c>
      <c r="AD63" s="109">
        <f t="shared" si="120"/>
        <v>0</v>
      </c>
      <c r="AE63" s="110">
        <f t="shared" si="120"/>
        <v>0</v>
      </c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</row>
    <row r="64" spans="1:42" s="112" customFormat="1" ht="13.5" customHeight="1" x14ac:dyDescent="0.2">
      <c r="A64" s="86"/>
      <c r="B64" s="86"/>
      <c r="C64" s="101">
        <v>7</v>
      </c>
      <c r="D64" s="9" t="s">
        <v>44</v>
      </c>
      <c r="E64" s="44" t="s">
        <v>45</v>
      </c>
      <c r="F64" s="9" t="s">
        <v>33</v>
      </c>
      <c r="G64" s="102">
        <f t="shared" ref="G64:N64" si="121">X$57*G$8</f>
        <v>3.8543068222575303E-3</v>
      </c>
      <c r="H64" s="103">
        <f t="shared" si="121"/>
        <v>1.9709355876766504E-2</v>
      </c>
      <c r="I64" s="103">
        <f t="shared" si="121"/>
        <v>4.1009672010959364E-3</v>
      </c>
      <c r="J64" s="103">
        <f t="shared" si="121"/>
        <v>5.111183845528426E-3</v>
      </c>
      <c r="K64" s="103">
        <f t="shared" si="121"/>
        <v>2.9573608857372605E-2</v>
      </c>
      <c r="L64" s="103">
        <f t="shared" si="121"/>
        <v>3.838984772998584E-2</v>
      </c>
      <c r="M64" s="103">
        <f t="shared" si="121"/>
        <v>1.5716628264770955E-2</v>
      </c>
      <c r="N64" s="104">
        <f t="shared" si="121"/>
        <v>7.7874406532448065E-2</v>
      </c>
      <c r="O64" s="105">
        <f t="shared" si="110"/>
        <v>0.19433030513022587</v>
      </c>
      <c r="P64" s="92">
        <f>'input &amp; output'!I35</f>
        <v>0.25</v>
      </c>
      <c r="Q64" s="106"/>
      <c r="R64" s="106"/>
      <c r="S64" s="106"/>
      <c r="T64" s="106"/>
      <c r="U64" s="106"/>
      <c r="V64" s="106"/>
      <c r="W64" s="107">
        <f t="shared" si="111"/>
        <v>4.8582576282556467E-2</v>
      </c>
      <c r="X64" s="108">
        <f t="shared" ref="X64:AE64" si="122">G$8*$P64</f>
        <v>2.63671875E-2</v>
      </c>
      <c r="Y64" s="109">
        <f t="shared" si="122"/>
        <v>3.515625E-2</v>
      </c>
      <c r="Z64" s="109">
        <f t="shared" si="122"/>
        <v>3.515625E-2</v>
      </c>
      <c r="AA64" s="109">
        <f t="shared" si="122"/>
        <v>3.515625E-2</v>
      </c>
      <c r="AB64" s="109">
        <f t="shared" si="122"/>
        <v>4.6875E-2</v>
      </c>
      <c r="AC64" s="109">
        <f t="shared" si="122"/>
        <v>4.6875E-2</v>
      </c>
      <c r="AD64" s="109">
        <f t="shared" si="122"/>
        <v>4.6875E-2</v>
      </c>
      <c r="AE64" s="110">
        <f t="shared" si="122"/>
        <v>6.25E-2</v>
      </c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</row>
    <row r="65" spans="1:42" s="112" customFormat="1" x14ac:dyDescent="0.2">
      <c r="A65" s="60">
        <v>1</v>
      </c>
      <c r="B65" s="60">
        <v>1</v>
      </c>
      <c r="C65" s="101">
        <v>7</v>
      </c>
      <c r="D65" s="62"/>
      <c r="E65" s="63"/>
      <c r="F65" s="63"/>
      <c r="G65" s="115">
        <f t="shared" ref="G65:O65" si="123">SUM(G59:G64)</f>
        <v>4.2397375044832833E-2</v>
      </c>
      <c r="H65" s="99">
        <f t="shared" si="123"/>
        <v>0.17738420289089854</v>
      </c>
      <c r="I65" s="99">
        <f t="shared" si="123"/>
        <v>2.8706770407671556E-2</v>
      </c>
      <c r="J65" s="99">
        <f t="shared" si="123"/>
        <v>3.5778286918698977E-2</v>
      </c>
      <c r="K65" s="99">
        <f t="shared" si="123"/>
        <v>0.1774416531442356</v>
      </c>
      <c r="L65" s="99">
        <f t="shared" si="123"/>
        <v>0.23033908637991501</v>
      </c>
      <c r="M65" s="99">
        <f t="shared" si="123"/>
        <v>7.8583141323854772E-2</v>
      </c>
      <c r="N65" s="116">
        <f t="shared" si="123"/>
        <v>0.31149762612979226</v>
      </c>
      <c r="O65" s="115">
        <f t="shared" si="123"/>
        <v>1.0821281422398998</v>
      </c>
      <c r="P65" s="99">
        <v>1</v>
      </c>
      <c r="Q65" s="19">
        <f>$P59</f>
        <v>0.11</v>
      </c>
      <c r="R65" s="19">
        <f>$P60</f>
        <v>0.13</v>
      </c>
      <c r="S65" s="19">
        <f>$P61</f>
        <v>0.15</v>
      </c>
      <c r="T65" s="19">
        <f>$P62</f>
        <v>0.17</v>
      </c>
      <c r="U65" s="19">
        <f>$P63</f>
        <v>0.19</v>
      </c>
      <c r="V65" s="19">
        <f>$P64</f>
        <v>0.25</v>
      </c>
      <c r="W65" s="116">
        <f>SUM(W59:W64)</f>
        <v>0.16947528449441859</v>
      </c>
      <c r="X65" s="117">
        <f t="shared" ref="X65:AE65" si="124">X57*SUM(X59:X64)/$W65</f>
        <v>3.9799531589945883E-2</v>
      </c>
      <c r="Y65" s="84">
        <f t="shared" si="124"/>
        <v>0.16165191727179359</v>
      </c>
      <c r="Z65" s="84">
        <f t="shared" si="124"/>
        <v>2.5891886939521061E-2</v>
      </c>
      <c r="AA65" s="84">
        <f t="shared" si="124"/>
        <v>3.3476350757938381E-2</v>
      </c>
      <c r="AB65" s="84">
        <f t="shared" si="124"/>
        <v>0.15705091188392081</v>
      </c>
      <c r="AC65" s="84">
        <f t="shared" si="124"/>
        <v>0.21293049882666015</v>
      </c>
      <c r="AD65" s="84">
        <f t="shared" si="124"/>
        <v>7.5116964296252489E-2</v>
      </c>
      <c r="AE65" s="84">
        <f t="shared" si="124"/>
        <v>0.29408193843396768</v>
      </c>
      <c r="AF65" s="67">
        <f>AM65-AJ65*AK65</f>
        <v>2.9297295160893966E-2</v>
      </c>
      <c r="AG65" s="67">
        <f>AN65-AJ65*AL65</f>
        <v>-1.3026305194354659E-3</v>
      </c>
      <c r="AH65" s="67">
        <f>AO65-AK65*AL65</f>
        <v>-4.7789818800660633E-3</v>
      </c>
      <c r="AI65" s="67">
        <f>AP65-AJ65*AK65*AL65</f>
        <v>9.7956907768739429E-3</v>
      </c>
      <c r="AJ65" s="68">
        <f>X65+Y65+Z65+AB65</f>
        <v>0.38439424768518138</v>
      </c>
      <c r="AK65" s="68">
        <f>X65+Y65+AA65+AC65</f>
        <v>0.44785829844633801</v>
      </c>
      <c r="AL65" s="68">
        <f>X65+Z65+AA65+AD65</f>
        <v>0.17428473358365781</v>
      </c>
      <c r="AM65" s="68">
        <f>X65+Y65</f>
        <v>0.20145144886173949</v>
      </c>
      <c r="AN65" s="68">
        <f>X65+Z65</f>
        <v>6.5691418529466944E-2</v>
      </c>
      <c r="AO65" s="68">
        <f>X65+AA65</f>
        <v>7.3275882347884264E-2</v>
      </c>
      <c r="AP65" s="68">
        <f>X65</f>
        <v>3.9799531589945883E-2</v>
      </c>
    </row>
    <row r="66" spans="1:42" s="129" customFormat="1" ht="12" thickBot="1" x14ac:dyDescent="0.25">
      <c r="A66" s="119"/>
      <c r="B66" s="119"/>
      <c r="C66" s="120">
        <v>7</v>
      </c>
      <c r="D66" s="121"/>
      <c r="E66" s="122"/>
      <c r="F66" s="122"/>
      <c r="G66" s="123"/>
      <c r="H66" s="122"/>
      <c r="I66" s="122"/>
      <c r="J66" s="122"/>
      <c r="K66" s="122"/>
      <c r="L66" s="122"/>
      <c r="M66" s="122"/>
      <c r="N66" s="124">
        <f>SUM(G65:N65)</f>
        <v>1.0821281422398996</v>
      </c>
      <c r="O66" s="125"/>
      <c r="P66" s="126"/>
      <c r="Q66" s="127"/>
      <c r="R66" s="127"/>
      <c r="S66" s="127"/>
      <c r="T66" s="127"/>
      <c r="U66" s="127"/>
      <c r="V66" s="127"/>
      <c r="W66" s="124"/>
      <c r="X66" s="125"/>
      <c r="Y66" s="126"/>
      <c r="Z66" s="126"/>
      <c r="AA66" s="126"/>
      <c r="AB66" s="126"/>
      <c r="AC66" s="126"/>
      <c r="AD66" s="126"/>
      <c r="AE66" s="124">
        <f>SUM(X65:AE65)</f>
        <v>1</v>
      </c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</row>
    <row r="67" spans="1:42" s="85" customFormat="1" x14ac:dyDescent="0.2">
      <c r="A67" s="71"/>
      <c r="B67" s="71"/>
      <c r="C67" s="1">
        <v>8</v>
      </c>
      <c r="D67" s="15" t="s">
        <v>34</v>
      </c>
      <c r="E67" s="16" t="s">
        <v>35</v>
      </c>
      <c r="F67" s="15" t="s">
        <v>28</v>
      </c>
      <c r="G67" s="72">
        <f t="shared" ref="G67:N67" si="125">X$65*G$3</f>
        <v>8.3952136947542094E-3</v>
      </c>
      <c r="H67" s="73">
        <f t="shared" si="125"/>
        <v>4.5464601732691949E-2</v>
      </c>
      <c r="I67" s="73">
        <f t="shared" si="125"/>
        <v>7.282093201740298E-3</v>
      </c>
      <c r="J67" s="73">
        <f t="shared" si="125"/>
        <v>9.4152236506701691E-3</v>
      </c>
      <c r="K67" s="73">
        <f t="shared" si="125"/>
        <v>5.8894091956470301E-2</v>
      </c>
      <c r="L67" s="73">
        <f t="shared" si="125"/>
        <v>7.9848937059997557E-2</v>
      </c>
      <c r="M67" s="73">
        <f t="shared" si="125"/>
        <v>2.8168861611094685E-2</v>
      </c>
      <c r="N67" s="74">
        <f t="shared" si="125"/>
        <v>0.14704096921698384</v>
      </c>
      <c r="O67" s="75">
        <f t="shared" ref="O67:O72" si="126">SUM(G67:N67)</f>
        <v>0.38450999212440307</v>
      </c>
      <c r="P67" s="76">
        <f>'input &amp; output'!D36</f>
        <v>0.11</v>
      </c>
      <c r="Q67" s="77"/>
      <c r="R67" s="77"/>
      <c r="S67" s="77"/>
      <c r="T67" s="77"/>
      <c r="U67" s="77"/>
      <c r="V67" s="77"/>
      <c r="W67" s="78">
        <f t="shared" ref="W67:W72" si="127">O67*P67</f>
        <v>4.2296099133684338E-2</v>
      </c>
      <c r="X67" s="79">
        <f t="shared" ref="X67:AE67" si="128">G$3*$P67</f>
        <v>2.3203125000000002E-2</v>
      </c>
      <c r="Y67" s="80">
        <f t="shared" si="128"/>
        <v>3.09375E-2</v>
      </c>
      <c r="Z67" s="80">
        <f t="shared" si="128"/>
        <v>3.09375E-2</v>
      </c>
      <c r="AA67" s="80">
        <f t="shared" si="128"/>
        <v>3.09375E-2</v>
      </c>
      <c r="AB67" s="80">
        <f t="shared" si="128"/>
        <v>4.1250000000000002E-2</v>
      </c>
      <c r="AC67" s="80">
        <f t="shared" si="128"/>
        <v>4.1250000000000002E-2</v>
      </c>
      <c r="AD67" s="80">
        <f t="shared" si="128"/>
        <v>4.1250000000000002E-2</v>
      </c>
      <c r="AE67" s="81">
        <f t="shared" si="128"/>
        <v>5.5E-2</v>
      </c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</row>
    <row r="68" spans="1:42" s="112" customFormat="1" x14ac:dyDescent="0.2">
      <c r="A68" s="86"/>
      <c r="B68" s="86"/>
      <c r="C68" s="101">
        <v>8</v>
      </c>
      <c r="D68" s="23" t="s">
        <v>36</v>
      </c>
      <c r="E68" s="24" t="s">
        <v>37</v>
      </c>
      <c r="F68" s="23" t="s">
        <v>29</v>
      </c>
      <c r="G68" s="102">
        <f t="shared" ref="G68:N68" si="129">X$65*G$4</f>
        <v>8.3952136947542094E-3</v>
      </c>
      <c r="H68" s="103">
        <f t="shared" si="129"/>
        <v>4.5464601732691949E-2</v>
      </c>
      <c r="I68" s="103">
        <f t="shared" si="129"/>
        <v>7.282093201740298E-3</v>
      </c>
      <c r="J68" s="103">
        <f t="shared" si="129"/>
        <v>0</v>
      </c>
      <c r="K68" s="103">
        <f t="shared" si="129"/>
        <v>5.8894091956470301E-2</v>
      </c>
      <c r="L68" s="103">
        <f t="shared" si="129"/>
        <v>0</v>
      </c>
      <c r="M68" s="103">
        <f t="shared" si="129"/>
        <v>0</v>
      </c>
      <c r="N68" s="104">
        <f t="shared" si="129"/>
        <v>0</v>
      </c>
      <c r="O68" s="105">
        <f t="shared" si="126"/>
        <v>0.12003600058565676</v>
      </c>
      <c r="P68" s="92">
        <f>'input &amp; output'!E36</f>
        <v>0.13</v>
      </c>
      <c r="Q68" s="93"/>
      <c r="R68" s="93"/>
      <c r="S68" s="93"/>
      <c r="T68" s="93"/>
      <c r="U68" s="93"/>
      <c r="V68" s="93"/>
      <c r="W68" s="107">
        <f t="shared" si="127"/>
        <v>1.560468007613538E-2</v>
      </c>
      <c r="X68" s="108">
        <f t="shared" ref="X68:AE68" si="130">G$4*$P68</f>
        <v>2.7421875000000002E-2</v>
      </c>
      <c r="Y68" s="109">
        <f t="shared" si="130"/>
        <v>3.6562499999999998E-2</v>
      </c>
      <c r="Z68" s="109">
        <f t="shared" si="130"/>
        <v>3.6562499999999998E-2</v>
      </c>
      <c r="AA68" s="109">
        <f t="shared" si="130"/>
        <v>0</v>
      </c>
      <c r="AB68" s="109">
        <f t="shared" si="130"/>
        <v>4.8750000000000002E-2</v>
      </c>
      <c r="AC68" s="109">
        <f t="shared" si="130"/>
        <v>0</v>
      </c>
      <c r="AD68" s="109">
        <f t="shared" si="130"/>
        <v>0</v>
      </c>
      <c r="AE68" s="110">
        <f t="shared" si="130"/>
        <v>0</v>
      </c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</row>
    <row r="69" spans="1:42" s="112" customFormat="1" x14ac:dyDescent="0.2">
      <c r="A69" s="86"/>
      <c r="B69" s="86"/>
      <c r="C69" s="101">
        <v>8</v>
      </c>
      <c r="D69" s="23" t="s">
        <v>34</v>
      </c>
      <c r="E69" s="24" t="s">
        <v>39</v>
      </c>
      <c r="F69" s="23" t="s">
        <v>30</v>
      </c>
      <c r="G69" s="102">
        <f t="shared" ref="G69:N69" si="131">X$65*G$5</f>
        <v>8.3952136947542094E-3</v>
      </c>
      <c r="H69" s="103">
        <f t="shared" si="131"/>
        <v>4.5464601732691949E-2</v>
      </c>
      <c r="I69" s="103">
        <f t="shared" si="131"/>
        <v>0</v>
      </c>
      <c r="J69" s="103">
        <f t="shared" si="131"/>
        <v>9.4152236506701691E-3</v>
      </c>
      <c r="K69" s="103">
        <f t="shared" si="131"/>
        <v>0</v>
      </c>
      <c r="L69" s="103">
        <f t="shared" si="131"/>
        <v>7.9848937059997557E-2</v>
      </c>
      <c r="M69" s="103">
        <f t="shared" si="131"/>
        <v>0</v>
      </c>
      <c r="N69" s="104">
        <f t="shared" si="131"/>
        <v>0</v>
      </c>
      <c r="O69" s="105">
        <f t="shared" si="126"/>
        <v>0.1431239761381139</v>
      </c>
      <c r="P69" s="92">
        <f>'input &amp; output'!F36</f>
        <v>0.15</v>
      </c>
      <c r="Q69" s="106"/>
      <c r="R69" s="106"/>
      <c r="S69" s="106"/>
      <c r="T69" s="106"/>
      <c r="U69" s="106"/>
      <c r="V69" s="106"/>
      <c r="W69" s="107">
        <f t="shared" si="127"/>
        <v>2.1468596420717082E-2</v>
      </c>
      <c r="X69" s="108">
        <f t="shared" ref="X69:AE69" si="132">G$5*$P69</f>
        <v>3.1640624999999999E-2</v>
      </c>
      <c r="Y69" s="109">
        <f t="shared" si="132"/>
        <v>4.2187499999999996E-2</v>
      </c>
      <c r="Z69" s="109">
        <f t="shared" si="132"/>
        <v>0</v>
      </c>
      <c r="AA69" s="109">
        <f t="shared" si="132"/>
        <v>4.2187499999999996E-2</v>
      </c>
      <c r="AB69" s="109">
        <f t="shared" si="132"/>
        <v>0</v>
      </c>
      <c r="AC69" s="109">
        <f t="shared" si="132"/>
        <v>5.6249999999999994E-2</v>
      </c>
      <c r="AD69" s="109">
        <f t="shared" si="132"/>
        <v>0</v>
      </c>
      <c r="AE69" s="110">
        <f t="shared" si="132"/>
        <v>0</v>
      </c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</row>
    <row r="70" spans="1:42" s="112" customFormat="1" ht="13.5" customHeight="1" thickBot="1" x14ac:dyDescent="0.25">
      <c r="A70" s="86"/>
      <c r="B70" s="86"/>
      <c r="C70" s="101">
        <v>8</v>
      </c>
      <c r="D70" s="36" t="s">
        <v>40</v>
      </c>
      <c r="E70" s="37" t="s">
        <v>41</v>
      </c>
      <c r="F70" s="36" t="s">
        <v>31</v>
      </c>
      <c r="G70" s="102">
        <f t="shared" ref="G70:N70" si="133">X$65*G$6</f>
        <v>8.3952136947542094E-3</v>
      </c>
      <c r="H70" s="103">
        <f t="shared" si="133"/>
        <v>2.2732300866345975E-2</v>
      </c>
      <c r="I70" s="103">
        <f t="shared" si="133"/>
        <v>7.282093201740298E-3</v>
      </c>
      <c r="J70" s="103">
        <f t="shared" si="133"/>
        <v>9.4152236506701691E-3</v>
      </c>
      <c r="K70" s="103">
        <f t="shared" si="133"/>
        <v>2.9447045978235151E-2</v>
      </c>
      <c r="L70" s="103">
        <f t="shared" si="133"/>
        <v>3.9924468529998779E-2</v>
      </c>
      <c r="M70" s="103">
        <f t="shared" si="133"/>
        <v>2.8168861611094685E-2</v>
      </c>
      <c r="N70" s="104">
        <f t="shared" si="133"/>
        <v>7.3520484608491921E-2</v>
      </c>
      <c r="O70" s="105">
        <f t="shared" si="126"/>
        <v>0.21888569214133119</v>
      </c>
      <c r="P70" s="92">
        <f>'input &amp; output'!G36</f>
        <v>0.17</v>
      </c>
      <c r="Q70" s="106"/>
      <c r="R70" s="106"/>
      <c r="S70" s="106"/>
      <c r="T70" s="106"/>
      <c r="U70" s="106"/>
      <c r="V70" s="106"/>
      <c r="W70" s="107">
        <f t="shared" si="127"/>
        <v>3.7210567664026306E-2</v>
      </c>
      <c r="X70" s="108">
        <f t="shared" ref="X70:AE70" si="134">G$6*$P70</f>
        <v>3.5859375000000006E-2</v>
      </c>
      <c r="Y70" s="109">
        <f t="shared" si="134"/>
        <v>2.390625E-2</v>
      </c>
      <c r="Z70" s="109">
        <f t="shared" si="134"/>
        <v>4.7812500000000001E-2</v>
      </c>
      <c r="AA70" s="109">
        <f t="shared" si="134"/>
        <v>4.7812500000000001E-2</v>
      </c>
      <c r="AB70" s="109">
        <f t="shared" si="134"/>
        <v>3.1875000000000001E-2</v>
      </c>
      <c r="AC70" s="109">
        <f t="shared" si="134"/>
        <v>3.1875000000000001E-2</v>
      </c>
      <c r="AD70" s="109">
        <f t="shared" si="134"/>
        <v>6.3750000000000001E-2</v>
      </c>
      <c r="AE70" s="110">
        <f t="shared" si="134"/>
        <v>4.2500000000000003E-2</v>
      </c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</row>
    <row r="71" spans="1:42" s="112" customFormat="1" ht="12.75" customHeight="1" x14ac:dyDescent="0.2">
      <c r="A71" s="86"/>
      <c r="B71" s="86"/>
      <c r="C71" s="101">
        <v>8</v>
      </c>
      <c r="D71" s="3" t="s">
        <v>42</v>
      </c>
      <c r="E71" s="2" t="s">
        <v>43</v>
      </c>
      <c r="F71" s="3" t="s">
        <v>32</v>
      </c>
      <c r="G71" s="102">
        <f t="shared" ref="G71:N71" si="135">X$65*G$7</f>
        <v>8.3952136947542094E-3</v>
      </c>
      <c r="H71" s="103">
        <f t="shared" si="135"/>
        <v>2.2732300866345975E-2</v>
      </c>
      <c r="I71" s="103">
        <f t="shared" si="135"/>
        <v>0</v>
      </c>
      <c r="J71" s="103">
        <f t="shared" si="135"/>
        <v>0</v>
      </c>
      <c r="K71" s="103">
        <f t="shared" si="135"/>
        <v>0</v>
      </c>
      <c r="L71" s="103">
        <f t="shared" si="135"/>
        <v>0</v>
      </c>
      <c r="M71" s="103">
        <f t="shared" si="135"/>
        <v>0</v>
      </c>
      <c r="N71" s="104">
        <f t="shared" si="135"/>
        <v>0</v>
      </c>
      <c r="O71" s="105">
        <f t="shared" si="126"/>
        <v>3.1127514561100182E-2</v>
      </c>
      <c r="P71" s="92">
        <f>'input &amp; output'!H36</f>
        <v>0.19</v>
      </c>
      <c r="Q71" s="106"/>
      <c r="R71" s="106"/>
      <c r="S71" s="106"/>
      <c r="T71" s="106"/>
      <c r="U71" s="106"/>
      <c r="V71" s="106"/>
      <c r="W71" s="107">
        <f t="shared" si="127"/>
        <v>5.9142277666090343E-3</v>
      </c>
      <c r="X71" s="108">
        <f t="shared" ref="X71:AE71" si="136">G$7*$P71</f>
        <v>4.0078124999999999E-2</v>
      </c>
      <c r="Y71" s="109">
        <f t="shared" si="136"/>
        <v>2.6718749999999999E-2</v>
      </c>
      <c r="Z71" s="109">
        <f t="shared" si="136"/>
        <v>0</v>
      </c>
      <c r="AA71" s="109">
        <f t="shared" si="136"/>
        <v>0</v>
      </c>
      <c r="AB71" s="109">
        <f t="shared" si="136"/>
        <v>0</v>
      </c>
      <c r="AC71" s="109">
        <f t="shared" si="136"/>
        <v>0</v>
      </c>
      <c r="AD71" s="109">
        <f t="shared" si="136"/>
        <v>0</v>
      </c>
      <c r="AE71" s="110">
        <f t="shared" si="136"/>
        <v>0</v>
      </c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</row>
    <row r="72" spans="1:42" s="112" customFormat="1" ht="13.5" customHeight="1" x14ac:dyDescent="0.2">
      <c r="A72" s="86"/>
      <c r="B72" s="86"/>
      <c r="C72" s="101">
        <v>8</v>
      </c>
      <c r="D72" s="9" t="s">
        <v>44</v>
      </c>
      <c r="E72" s="44" t="s">
        <v>45</v>
      </c>
      <c r="F72" s="9" t="s">
        <v>33</v>
      </c>
      <c r="G72" s="102">
        <f t="shared" ref="G72:N72" si="137">X$65*G$8</f>
        <v>4.1976068473771047E-3</v>
      </c>
      <c r="H72" s="103">
        <f t="shared" si="137"/>
        <v>2.2732300866345975E-2</v>
      </c>
      <c r="I72" s="103">
        <f t="shared" si="137"/>
        <v>3.641046600870149E-3</v>
      </c>
      <c r="J72" s="103">
        <f t="shared" si="137"/>
        <v>4.7076118253350846E-3</v>
      </c>
      <c r="K72" s="103">
        <f t="shared" si="137"/>
        <v>2.9447045978235151E-2</v>
      </c>
      <c r="L72" s="103">
        <f t="shared" si="137"/>
        <v>3.9924468529998779E-2</v>
      </c>
      <c r="M72" s="103">
        <f t="shared" si="137"/>
        <v>1.4084430805547343E-2</v>
      </c>
      <c r="N72" s="104">
        <f t="shared" si="137"/>
        <v>7.3520484608491921E-2</v>
      </c>
      <c r="O72" s="105">
        <f t="shared" si="126"/>
        <v>0.19225499606220153</v>
      </c>
      <c r="P72" s="92">
        <f>'input &amp; output'!I36</f>
        <v>0.25</v>
      </c>
      <c r="Q72" s="106"/>
      <c r="R72" s="106"/>
      <c r="S72" s="106"/>
      <c r="T72" s="106"/>
      <c r="U72" s="106"/>
      <c r="V72" s="106"/>
      <c r="W72" s="107">
        <f t="shared" si="127"/>
        <v>4.8063749015550383E-2</v>
      </c>
      <c r="X72" s="108">
        <f t="shared" ref="X72:AE72" si="138">G$8*$P72</f>
        <v>2.63671875E-2</v>
      </c>
      <c r="Y72" s="109">
        <f t="shared" si="138"/>
        <v>3.515625E-2</v>
      </c>
      <c r="Z72" s="109">
        <f t="shared" si="138"/>
        <v>3.515625E-2</v>
      </c>
      <c r="AA72" s="109">
        <f t="shared" si="138"/>
        <v>3.515625E-2</v>
      </c>
      <c r="AB72" s="109">
        <f t="shared" si="138"/>
        <v>4.6875E-2</v>
      </c>
      <c r="AC72" s="109">
        <f t="shared" si="138"/>
        <v>4.6875E-2</v>
      </c>
      <c r="AD72" s="109">
        <f t="shared" si="138"/>
        <v>4.6875E-2</v>
      </c>
      <c r="AE72" s="110">
        <f t="shared" si="138"/>
        <v>6.25E-2</v>
      </c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</row>
    <row r="73" spans="1:42" s="112" customFormat="1" x14ac:dyDescent="0.2">
      <c r="A73" s="60">
        <v>1</v>
      </c>
      <c r="B73" s="60">
        <v>1</v>
      </c>
      <c r="C73" s="101">
        <v>8</v>
      </c>
      <c r="D73" s="62"/>
      <c r="E73" s="63"/>
      <c r="F73" s="63"/>
      <c r="G73" s="115">
        <f t="shared" ref="G73:O73" si="139">SUM(G67:G72)</f>
        <v>4.6173675321148154E-2</v>
      </c>
      <c r="H73" s="99">
        <f t="shared" si="139"/>
        <v>0.20459070779711377</v>
      </c>
      <c r="I73" s="99">
        <f t="shared" si="139"/>
        <v>2.5487326206091045E-2</v>
      </c>
      <c r="J73" s="99">
        <f t="shared" si="139"/>
        <v>3.2953282777345591E-2</v>
      </c>
      <c r="K73" s="99">
        <f t="shared" si="139"/>
        <v>0.17668227586941093</v>
      </c>
      <c r="L73" s="99">
        <f t="shared" si="139"/>
        <v>0.23954681117999269</v>
      </c>
      <c r="M73" s="99">
        <f t="shared" si="139"/>
        <v>7.0422154027736716E-2</v>
      </c>
      <c r="N73" s="116">
        <f t="shared" si="139"/>
        <v>0.29408193843396768</v>
      </c>
      <c r="O73" s="115">
        <f t="shared" si="139"/>
        <v>1.0899381716128067</v>
      </c>
      <c r="P73" s="99">
        <v>1</v>
      </c>
      <c r="Q73" s="19">
        <f>$P67</f>
        <v>0.11</v>
      </c>
      <c r="R73" s="19">
        <f>$P68</f>
        <v>0.13</v>
      </c>
      <c r="S73" s="19">
        <f>$P69</f>
        <v>0.15</v>
      </c>
      <c r="T73" s="19">
        <f>$P70</f>
        <v>0.17</v>
      </c>
      <c r="U73" s="19">
        <f>$P71</f>
        <v>0.19</v>
      </c>
      <c r="V73" s="19">
        <f>$P72</f>
        <v>0.25</v>
      </c>
      <c r="W73" s="116">
        <f>SUM(W67:W72)</f>
        <v>0.17055792007672252</v>
      </c>
      <c r="X73" s="117">
        <f t="shared" ref="X73:AE73" si="140">X65*SUM(X67:X72)/$W73</f>
        <v>4.3069310294154312E-2</v>
      </c>
      <c r="Y73" s="84">
        <f t="shared" si="140"/>
        <v>0.18526198132579907</v>
      </c>
      <c r="Z73" s="84">
        <f t="shared" si="140"/>
        <v>2.2842210207409588E-2</v>
      </c>
      <c r="AA73" s="84">
        <f t="shared" si="140"/>
        <v>3.0637387720085747E-2</v>
      </c>
      <c r="AB73" s="84">
        <f t="shared" si="140"/>
        <v>0.15538616657901327</v>
      </c>
      <c r="AC73" s="84">
        <f t="shared" si="140"/>
        <v>0.22003669135574055</v>
      </c>
      <c r="AD73" s="84">
        <f t="shared" si="140"/>
        <v>6.6888649599863098E-2</v>
      </c>
      <c r="AE73" s="84">
        <f t="shared" si="140"/>
        <v>0.27587760291793428</v>
      </c>
      <c r="AF73" s="67">
        <f>AM73-AJ73*AK73</f>
        <v>3.3587026945003845E-2</v>
      </c>
      <c r="AG73" s="67">
        <f>AN73-AJ73*AL73</f>
        <v>-5.355988114982696E-4</v>
      </c>
      <c r="AH73" s="67">
        <f>AO73-AK73*AL73</f>
        <v>-4.580769955666586E-3</v>
      </c>
      <c r="AI73" s="67">
        <f>AP73-AJ73*AK73*AL73</f>
        <v>1.1240783275934259E-2</v>
      </c>
      <c r="AJ73" s="68">
        <f>X73+Y73+Z73+AB73</f>
        <v>0.40655966840637625</v>
      </c>
      <c r="AK73" s="68">
        <f>X73+Y73+AA73+AC73</f>
        <v>0.4790053706957797</v>
      </c>
      <c r="AL73" s="68">
        <f>X73+Z73+AA73+AD73</f>
        <v>0.16343755782151276</v>
      </c>
      <c r="AM73" s="68">
        <f>X73+Y73</f>
        <v>0.22833129161995339</v>
      </c>
      <c r="AN73" s="68">
        <f>X73+Z73</f>
        <v>6.5911520501563903E-2</v>
      </c>
      <c r="AO73" s="68">
        <f>X73+AA73</f>
        <v>7.3706698014240055E-2</v>
      </c>
      <c r="AP73" s="68">
        <f>X73</f>
        <v>4.3069310294154312E-2</v>
      </c>
    </row>
    <row r="74" spans="1:42" s="129" customFormat="1" ht="12" thickBot="1" x14ac:dyDescent="0.25">
      <c r="A74" s="119"/>
      <c r="B74" s="119"/>
      <c r="C74" s="120">
        <v>8</v>
      </c>
      <c r="D74" s="121"/>
      <c r="E74" s="122"/>
      <c r="F74" s="122"/>
      <c r="G74" s="123"/>
      <c r="H74" s="122"/>
      <c r="I74" s="122"/>
      <c r="J74" s="122"/>
      <c r="K74" s="122"/>
      <c r="L74" s="122"/>
      <c r="M74" s="122"/>
      <c r="N74" s="124">
        <f>SUM(G73:N73)</f>
        <v>1.0899381716128067</v>
      </c>
      <c r="O74" s="125"/>
      <c r="P74" s="126"/>
      <c r="Q74" s="127"/>
      <c r="R74" s="127"/>
      <c r="S74" s="127"/>
      <c r="T74" s="127"/>
      <c r="U74" s="127"/>
      <c r="V74" s="127"/>
      <c r="W74" s="124"/>
      <c r="X74" s="125"/>
      <c r="Y74" s="126"/>
      <c r="Z74" s="126"/>
      <c r="AA74" s="126"/>
      <c r="AB74" s="126"/>
      <c r="AC74" s="126"/>
      <c r="AD74" s="126"/>
      <c r="AE74" s="124">
        <f>SUM(X73:AE73)</f>
        <v>0.99999999999999989</v>
      </c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</row>
    <row r="75" spans="1:42" s="85" customFormat="1" x14ac:dyDescent="0.2">
      <c r="A75" s="71"/>
      <c r="B75" s="71"/>
      <c r="C75" s="1">
        <v>9</v>
      </c>
      <c r="D75" s="15" t="s">
        <v>34</v>
      </c>
      <c r="E75" s="16" t="s">
        <v>35</v>
      </c>
      <c r="F75" s="15" t="s">
        <v>28</v>
      </c>
      <c r="G75" s="72">
        <f t="shared" ref="G75:N75" si="141">X$73*G$3</f>
        <v>9.0849326401731753E-3</v>
      </c>
      <c r="H75" s="73">
        <f t="shared" si="141"/>
        <v>5.2104932247880986E-2</v>
      </c>
      <c r="I75" s="73">
        <f t="shared" si="141"/>
        <v>6.4243716208339467E-3</v>
      </c>
      <c r="J75" s="73">
        <f t="shared" si="141"/>
        <v>8.6167652962741165E-3</v>
      </c>
      <c r="K75" s="73">
        <f t="shared" si="141"/>
        <v>5.8269812467129978E-2</v>
      </c>
      <c r="L75" s="73">
        <f t="shared" si="141"/>
        <v>8.2513759258402708E-2</v>
      </c>
      <c r="M75" s="73">
        <f t="shared" si="141"/>
        <v>2.5083243599948662E-2</v>
      </c>
      <c r="N75" s="74">
        <f t="shared" si="141"/>
        <v>0.13793880145896714</v>
      </c>
      <c r="O75" s="75">
        <f t="shared" ref="O75:O80" si="142">SUM(G75:N75)</f>
        <v>0.38003661858961069</v>
      </c>
      <c r="P75" s="76">
        <f>'input &amp; output'!D37</f>
        <v>0.11</v>
      </c>
      <c r="Q75" s="77"/>
      <c r="R75" s="77"/>
      <c r="S75" s="77"/>
      <c r="T75" s="77"/>
      <c r="U75" s="77"/>
      <c r="V75" s="77"/>
      <c r="W75" s="78">
        <f t="shared" ref="W75:W80" si="143">O75*P75</f>
        <v>4.1804028044857174E-2</v>
      </c>
      <c r="X75" s="79">
        <f t="shared" ref="X75:AE75" si="144">G$3*$P75</f>
        <v>2.3203125000000002E-2</v>
      </c>
      <c r="Y75" s="80">
        <f t="shared" si="144"/>
        <v>3.09375E-2</v>
      </c>
      <c r="Z75" s="80">
        <f t="shared" si="144"/>
        <v>3.09375E-2</v>
      </c>
      <c r="AA75" s="80">
        <f t="shared" si="144"/>
        <v>3.09375E-2</v>
      </c>
      <c r="AB75" s="80">
        <f t="shared" si="144"/>
        <v>4.1250000000000002E-2</v>
      </c>
      <c r="AC75" s="80">
        <f t="shared" si="144"/>
        <v>4.1250000000000002E-2</v>
      </c>
      <c r="AD75" s="80">
        <f t="shared" si="144"/>
        <v>4.1250000000000002E-2</v>
      </c>
      <c r="AE75" s="81">
        <f t="shared" si="144"/>
        <v>5.5E-2</v>
      </c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</row>
    <row r="76" spans="1:42" s="112" customFormat="1" x14ac:dyDescent="0.2">
      <c r="A76" s="86"/>
      <c r="B76" s="86"/>
      <c r="C76" s="101">
        <v>9</v>
      </c>
      <c r="D76" s="23" t="s">
        <v>36</v>
      </c>
      <c r="E76" s="24" t="s">
        <v>37</v>
      </c>
      <c r="F76" s="23" t="s">
        <v>29</v>
      </c>
      <c r="G76" s="102">
        <f t="shared" ref="G76:N76" si="145">X$73*G$4</f>
        <v>9.0849326401731753E-3</v>
      </c>
      <c r="H76" s="103">
        <f t="shared" si="145"/>
        <v>5.2104932247880986E-2</v>
      </c>
      <c r="I76" s="103">
        <f t="shared" si="145"/>
        <v>6.4243716208339467E-3</v>
      </c>
      <c r="J76" s="103">
        <f t="shared" si="145"/>
        <v>0</v>
      </c>
      <c r="K76" s="103">
        <f t="shared" si="145"/>
        <v>5.8269812467129978E-2</v>
      </c>
      <c r="L76" s="103">
        <f t="shared" si="145"/>
        <v>0</v>
      </c>
      <c r="M76" s="103">
        <f t="shared" si="145"/>
        <v>0</v>
      </c>
      <c r="N76" s="104">
        <f t="shared" si="145"/>
        <v>0</v>
      </c>
      <c r="O76" s="105">
        <f t="shared" si="142"/>
        <v>0.12588404897601807</v>
      </c>
      <c r="P76" s="92">
        <f>'input &amp; output'!E37</f>
        <v>0.13</v>
      </c>
      <c r="Q76" s="93"/>
      <c r="R76" s="93"/>
      <c r="S76" s="93"/>
      <c r="T76" s="93"/>
      <c r="U76" s="93"/>
      <c r="V76" s="93"/>
      <c r="W76" s="107">
        <f t="shared" si="143"/>
        <v>1.6364926366882349E-2</v>
      </c>
      <c r="X76" s="108">
        <f t="shared" ref="X76:AE76" si="146">G$4*$P76</f>
        <v>2.7421875000000002E-2</v>
      </c>
      <c r="Y76" s="109">
        <f t="shared" si="146"/>
        <v>3.6562499999999998E-2</v>
      </c>
      <c r="Z76" s="109">
        <f t="shared" si="146"/>
        <v>3.6562499999999998E-2</v>
      </c>
      <c r="AA76" s="109">
        <f t="shared" si="146"/>
        <v>0</v>
      </c>
      <c r="AB76" s="109">
        <f t="shared" si="146"/>
        <v>4.8750000000000002E-2</v>
      </c>
      <c r="AC76" s="109">
        <f t="shared" si="146"/>
        <v>0</v>
      </c>
      <c r="AD76" s="109">
        <f t="shared" si="146"/>
        <v>0</v>
      </c>
      <c r="AE76" s="110">
        <f t="shared" si="146"/>
        <v>0</v>
      </c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</row>
    <row r="77" spans="1:42" s="112" customFormat="1" x14ac:dyDescent="0.2">
      <c r="A77" s="86"/>
      <c r="B77" s="86"/>
      <c r="C77" s="101">
        <v>9</v>
      </c>
      <c r="D77" s="23" t="s">
        <v>34</v>
      </c>
      <c r="E77" s="24" t="s">
        <v>39</v>
      </c>
      <c r="F77" s="23" t="s">
        <v>30</v>
      </c>
      <c r="G77" s="102">
        <f t="shared" ref="G77:N77" si="147">X$73*G$5</f>
        <v>9.0849326401731753E-3</v>
      </c>
      <c r="H77" s="103">
        <f t="shared" si="147"/>
        <v>5.2104932247880986E-2</v>
      </c>
      <c r="I77" s="103">
        <f t="shared" si="147"/>
        <v>0</v>
      </c>
      <c r="J77" s="103">
        <f t="shared" si="147"/>
        <v>8.6167652962741165E-3</v>
      </c>
      <c r="K77" s="103">
        <f t="shared" si="147"/>
        <v>0</v>
      </c>
      <c r="L77" s="103">
        <f t="shared" si="147"/>
        <v>8.2513759258402708E-2</v>
      </c>
      <c r="M77" s="103">
        <f t="shared" si="147"/>
        <v>0</v>
      </c>
      <c r="N77" s="104">
        <f t="shared" si="147"/>
        <v>0</v>
      </c>
      <c r="O77" s="105">
        <f t="shared" si="142"/>
        <v>0.15232038944273099</v>
      </c>
      <c r="P77" s="92">
        <f>'input &amp; output'!F37</f>
        <v>0.15</v>
      </c>
      <c r="Q77" s="106"/>
      <c r="R77" s="106"/>
      <c r="S77" s="106"/>
      <c r="T77" s="106"/>
      <c r="U77" s="106"/>
      <c r="V77" s="106"/>
      <c r="W77" s="107">
        <f t="shared" si="143"/>
        <v>2.2848058416409647E-2</v>
      </c>
      <c r="X77" s="108">
        <f t="shared" ref="X77:AE77" si="148">G$5*$P77</f>
        <v>3.1640624999999999E-2</v>
      </c>
      <c r="Y77" s="109">
        <f t="shared" si="148"/>
        <v>4.2187499999999996E-2</v>
      </c>
      <c r="Z77" s="109">
        <f t="shared" si="148"/>
        <v>0</v>
      </c>
      <c r="AA77" s="109">
        <f t="shared" si="148"/>
        <v>4.2187499999999996E-2</v>
      </c>
      <c r="AB77" s="109">
        <f t="shared" si="148"/>
        <v>0</v>
      </c>
      <c r="AC77" s="109">
        <f t="shared" si="148"/>
        <v>5.6249999999999994E-2</v>
      </c>
      <c r="AD77" s="109">
        <f t="shared" si="148"/>
        <v>0</v>
      </c>
      <c r="AE77" s="110">
        <f t="shared" si="148"/>
        <v>0</v>
      </c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</row>
    <row r="78" spans="1:42" s="112" customFormat="1" ht="13.5" customHeight="1" thickBot="1" x14ac:dyDescent="0.25">
      <c r="A78" s="86"/>
      <c r="B78" s="86"/>
      <c r="C78" s="101">
        <v>9</v>
      </c>
      <c r="D78" s="36" t="s">
        <v>40</v>
      </c>
      <c r="E78" s="37" t="s">
        <v>41</v>
      </c>
      <c r="F78" s="36" t="s">
        <v>31</v>
      </c>
      <c r="G78" s="102">
        <f t="shared" ref="G78:N78" si="149">X$73*G$6</f>
        <v>9.0849326401731753E-3</v>
      </c>
      <c r="H78" s="103">
        <f t="shared" si="149"/>
        <v>2.6052466123940493E-2</v>
      </c>
      <c r="I78" s="103">
        <f t="shared" si="149"/>
        <v>6.4243716208339467E-3</v>
      </c>
      <c r="J78" s="103">
        <f t="shared" si="149"/>
        <v>8.6167652962741165E-3</v>
      </c>
      <c r="K78" s="103">
        <f t="shared" si="149"/>
        <v>2.9134906233564989E-2</v>
      </c>
      <c r="L78" s="103">
        <f t="shared" si="149"/>
        <v>4.1256879629201354E-2</v>
      </c>
      <c r="M78" s="103">
        <f t="shared" si="149"/>
        <v>2.5083243599948662E-2</v>
      </c>
      <c r="N78" s="104">
        <f t="shared" si="149"/>
        <v>6.8969400729483571E-2</v>
      </c>
      <c r="O78" s="105">
        <f t="shared" si="142"/>
        <v>0.21462296587342031</v>
      </c>
      <c r="P78" s="92">
        <f>'input &amp; output'!G37</f>
        <v>0.17</v>
      </c>
      <c r="Q78" s="106"/>
      <c r="R78" s="106"/>
      <c r="S78" s="106"/>
      <c r="T78" s="106"/>
      <c r="U78" s="106"/>
      <c r="V78" s="106"/>
      <c r="W78" s="107">
        <f t="shared" si="143"/>
        <v>3.6485904198481453E-2</v>
      </c>
      <c r="X78" s="108">
        <f t="shared" ref="X78:AE78" si="150">G$6*$P78</f>
        <v>3.5859375000000006E-2</v>
      </c>
      <c r="Y78" s="109">
        <f t="shared" si="150"/>
        <v>2.390625E-2</v>
      </c>
      <c r="Z78" s="109">
        <f t="shared" si="150"/>
        <v>4.7812500000000001E-2</v>
      </c>
      <c r="AA78" s="109">
        <f t="shared" si="150"/>
        <v>4.7812500000000001E-2</v>
      </c>
      <c r="AB78" s="109">
        <f t="shared" si="150"/>
        <v>3.1875000000000001E-2</v>
      </c>
      <c r="AC78" s="109">
        <f t="shared" si="150"/>
        <v>3.1875000000000001E-2</v>
      </c>
      <c r="AD78" s="109">
        <f t="shared" si="150"/>
        <v>6.3750000000000001E-2</v>
      </c>
      <c r="AE78" s="110">
        <f t="shared" si="150"/>
        <v>4.2500000000000003E-2</v>
      </c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</row>
    <row r="79" spans="1:42" s="112" customFormat="1" ht="12.75" customHeight="1" x14ac:dyDescent="0.2">
      <c r="A79" s="86"/>
      <c r="B79" s="86"/>
      <c r="C79" s="101">
        <v>9</v>
      </c>
      <c r="D79" s="3" t="s">
        <v>42</v>
      </c>
      <c r="E79" s="2" t="s">
        <v>43</v>
      </c>
      <c r="F79" s="3" t="s">
        <v>32</v>
      </c>
      <c r="G79" s="102">
        <f t="shared" ref="G79:N79" si="151">X$73*G$7</f>
        <v>9.0849326401731753E-3</v>
      </c>
      <c r="H79" s="103">
        <f t="shared" si="151"/>
        <v>2.6052466123940493E-2</v>
      </c>
      <c r="I79" s="103">
        <f t="shared" si="151"/>
        <v>0</v>
      </c>
      <c r="J79" s="103">
        <f t="shared" si="151"/>
        <v>0</v>
      </c>
      <c r="K79" s="103">
        <f t="shared" si="151"/>
        <v>0</v>
      </c>
      <c r="L79" s="103">
        <f t="shared" si="151"/>
        <v>0</v>
      </c>
      <c r="M79" s="103">
        <f t="shared" si="151"/>
        <v>0</v>
      </c>
      <c r="N79" s="104">
        <f t="shared" si="151"/>
        <v>0</v>
      </c>
      <c r="O79" s="105">
        <f t="shared" si="142"/>
        <v>3.5137398764113668E-2</v>
      </c>
      <c r="P79" s="92">
        <f>'input &amp; output'!H37</f>
        <v>0.19</v>
      </c>
      <c r="Q79" s="106"/>
      <c r="R79" s="106"/>
      <c r="S79" s="106"/>
      <c r="T79" s="106"/>
      <c r="U79" s="106"/>
      <c r="V79" s="106"/>
      <c r="W79" s="107">
        <f t="shared" si="143"/>
        <v>6.6761057651815968E-3</v>
      </c>
      <c r="X79" s="108">
        <f t="shared" ref="X79:AE79" si="152">G$7*$P79</f>
        <v>4.0078124999999999E-2</v>
      </c>
      <c r="Y79" s="109">
        <f t="shared" si="152"/>
        <v>2.6718749999999999E-2</v>
      </c>
      <c r="Z79" s="109">
        <f t="shared" si="152"/>
        <v>0</v>
      </c>
      <c r="AA79" s="109">
        <f t="shared" si="152"/>
        <v>0</v>
      </c>
      <c r="AB79" s="109">
        <f t="shared" si="152"/>
        <v>0</v>
      </c>
      <c r="AC79" s="109">
        <f t="shared" si="152"/>
        <v>0</v>
      </c>
      <c r="AD79" s="109">
        <f t="shared" si="152"/>
        <v>0</v>
      </c>
      <c r="AE79" s="110">
        <f t="shared" si="152"/>
        <v>0</v>
      </c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</row>
    <row r="80" spans="1:42" s="112" customFormat="1" ht="13.5" customHeight="1" x14ac:dyDescent="0.2">
      <c r="A80" s="86"/>
      <c r="B80" s="86"/>
      <c r="C80" s="101">
        <v>9</v>
      </c>
      <c r="D80" s="9" t="s">
        <v>44</v>
      </c>
      <c r="E80" s="44" t="s">
        <v>45</v>
      </c>
      <c r="F80" s="9" t="s">
        <v>33</v>
      </c>
      <c r="G80" s="102">
        <f t="shared" ref="G80:N80" si="153">X$73*G$8</f>
        <v>4.5424663200865877E-3</v>
      </c>
      <c r="H80" s="103">
        <f t="shared" si="153"/>
        <v>2.6052466123940493E-2</v>
      </c>
      <c r="I80" s="103">
        <f t="shared" si="153"/>
        <v>3.2121858104169733E-3</v>
      </c>
      <c r="J80" s="103">
        <f t="shared" si="153"/>
        <v>4.3083826481370583E-3</v>
      </c>
      <c r="K80" s="103">
        <f t="shared" si="153"/>
        <v>2.9134906233564989E-2</v>
      </c>
      <c r="L80" s="103">
        <f t="shared" si="153"/>
        <v>4.1256879629201354E-2</v>
      </c>
      <c r="M80" s="103">
        <f t="shared" si="153"/>
        <v>1.2541621799974331E-2</v>
      </c>
      <c r="N80" s="104">
        <f t="shared" si="153"/>
        <v>6.8969400729483571E-2</v>
      </c>
      <c r="O80" s="105">
        <f t="shared" si="142"/>
        <v>0.19001830929480534</v>
      </c>
      <c r="P80" s="92">
        <f>'input &amp; output'!I37</f>
        <v>0.25</v>
      </c>
      <c r="Q80" s="106"/>
      <c r="R80" s="106"/>
      <c r="S80" s="106"/>
      <c r="T80" s="106"/>
      <c r="U80" s="106"/>
      <c r="V80" s="106"/>
      <c r="W80" s="107">
        <f t="shared" si="143"/>
        <v>4.7504577323701336E-2</v>
      </c>
      <c r="X80" s="108">
        <f t="shared" ref="X80:AE80" si="154">G$8*$P80</f>
        <v>2.63671875E-2</v>
      </c>
      <c r="Y80" s="109">
        <f t="shared" si="154"/>
        <v>3.515625E-2</v>
      </c>
      <c r="Z80" s="109">
        <f t="shared" si="154"/>
        <v>3.515625E-2</v>
      </c>
      <c r="AA80" s="109">
        <f t="shared" si="154"/>
        <v>3.515625E-2</v>
      </c>
      <c r="AB80" s="109">
        <f t="shared" si="154"/>
        <v>4.6875E-2</v>
      </c>
      <c r="AC80" s="109">
        <f t="shared" si="154"/>
        <v>4.6875E-2</v>
      </c>
      <c r="AD80" s="109">
        <f t="shared" si="154"/>
        <v>4.6875E-2</v>
      </c>
      <c r="AE80" s="110">
        <f t="shared" si="154"/>
        <v>6.25E-2</v>
      </c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</row>
    <row r="81" spans="1:42" s="112" customFormat="1" x14ac:dyDescent="0.2">
      <c r="A81" s="60">
        <v>1</v>
      </c>
      <c r="B81" s="60">
        <v>1</v>
      </c>
      <c r="C81" s="101">
        <v>9</v>
      </c>
      <c r="D81" s="62"/>
      <c r="E81" s="63"/>
      <c r="F81" s="63"/>
      <c r="G81" s="115">
        <f t="shared" ref="G81:O81" si="155">SUM(G75:G80)</f>
        <v>4.9967129520952461E-2</v>
      </c>
      <c r="H81" s="99">
        <f t="shared" si="155"/>
        <v>0.23447219511546444</v>
      </c>
      <c r="I81" s="99">
        <f t="shared" si="155"/>
        <v>2.2485300672918814E-2</v>
      </c>
      <c r="J81" s="99">
        <f t="shared" si="155"/>
        <v>3.0158678536959409E-2</v>
      </c>
      <c r="K81" s="99">
        <f t="shared" si="155"/>
        <v>0.17480943740138993</v>
      </c>
      <c r="L81" s="99">
        <f t="shared" si="155"/>
        <v>0.24754127777520812</v>
      </c>
      <c r="M81" s="99">
        <f t="shared" si="155"/>
        <v>6.2708108999871656E-2</v>
      </c>
      <c r="N81" s="116">
        <f t="shared" si="155"/>
        <v>0.27587760291793428</v>
      </c>
      <c r="O81" s="115">
        <f t="shared" si="155"/>
        <v>1.0980197309406989</v>
      </c>
      <c r="P81" s="99">
        <v>1</v>
      </c>
      <c r="Q81" s="19">
        <f>$P75</f>
        <v>0.11</v>
      </c>
      <c r="R81" s="19">
        <f>$P76</f>
        <v>0.13</v>
      </c>
      <c r="S81" s="19">
        <f>$P77</f>
        <v>0.15</v>
      </c>
      <c r="T81" s="19">
        <f>$P78</f>
        <v>0.17</v>
      </c>
      <c r="U81" s="19">
        <f>$P79</f>
        <v>0.19</v>
      </c>
      <c r="V81" s="19">
        <f>$P80</f>
        <v>0.25</v>
      </c>
      <c r="W81" s="116">
        <f>SUM(W75:W80)</f>
        <v>0.17168360011551356</v>
      </c>
      <c r="X81" s="117">
        <f t="shared" ref="X81:AE81" si="156">X73*SUM(X75:X80)/$W81</f>
        <v>4.6302128186984683E-2</v>
      </c>
      <c r="Y81" s="84">
        <f t="shared" si="156"/>
        <v>0.21092828836250058</v>
      </c>
      <c r="Z81" s="84">
        <f t="shared" si="156"/>
        <v>2.0019610579191171E-2</v>
      </c>
      <c r="AA81" s="84">
        <f t="shared" si="156"/>
        <v>2.7855338169833724E-2</v>
      </c>
      <c r="AB81" s="84">
        <f t="shared" si="156"/>
        <v>0.15273104473907809</v>
      </c>
      <c r="AC81" s="84">
        <f t="shared" si="156"/>
        <v>0.22588917535137903</v>
      </c>
      <c r="AD81" s="84">
        <f t="shared" si="156"/>
        <v>5.9171136038294513E-2</v>
      </c>
      <c r="AE81" s="84">
        <f t="shared" si="156"/>
        <v>0.25710327857273829</v>
      </c>
      <c r="AF81" s="67">
        <f>AM81-AJ81*AK81</f>
        <v>3.7520868420135606E-2</v>
      </c>
      <c r="AG81" s="67">
        <f>AN81-AJ81*AL81</f>
        <v>3.8490978247988916E-4</v>
      </c>
      <c r="AH81" s="67">
        <f>AO81-AK81*AL81</f>
        <v>-4.1996260441931332E-3</v>
      </c>
      <c r="AI81" s="67">
        <f>AP81-AJ81*AK81*AL81</f>
        <v>1.2610061607957058E-2</v>
      </c>
      <c r="AJ81" s="68">
        <f>X81+Y81+Z81+AB81</f>
        <v>0.42998107186775447</v>
      </c>
      <c r="AK81" s="68">
        <f>X81+Y81+AA81+AC81</f>
        <v>0.51097493007069805</v>
      </c>
      <c r="AL81" s="68">
        <f>X81+Z81+AA81+AD81</f>
        <v>0.15334821297430409</v>
      </c>
      <c r="AM81" s="68">
        <f>X81+Y81</f>
        <v>0.25723041654948525</v>
      </c>
      <c r="AN81" s="68">
        <f>X81+Z81</f>
        <v>6.632173876617585E-2</v>
      </c>
      <c r="AO81" s="68">
        <f>X81+AA81</f>
        <v>7.4157466356818413E-2</v>
      </c>
      <c r="AP81" s="68">
        <f>X81</f>
        <v>4.6302128186984683E-2</v>
      </c>
    </row>
    <row r="82" spans="1:42" s="129" customFormat="1" ht="12" thickBot="1" x14ac:dyDescent="0.25">
      <c r="A82" s="119"/>
      <c r="B82" s="119"/>
      <c r="C82" s="120">
        <v>9</v>
      </c>
      <c r="D82" s="121"/>
      <c r="E82" s="122"/>
      <c r="F82" s="122"/>
      <c r="G82" s="123"/>
      <c r="H82" s="122"/>
      <c r="I82" s="122"/>
      <c r="J82" s="122"/>
      <c r="K82" s="122"/>
      <c r="L82" s="122"/>
      <c r="M82" s="122"/>
      <c r="N82" s="124">
        <f>SUM(G81:N81)</f>
        <v>1.0980197309406992</v>
      </c>
      <c r="O82" s="125"/>
      <c r="P82" s="126"/>
      <c r="Q82" s="127"/>
      <c r="R82" s="127"/>
      <c r="S82" s="127"/>
      <c r="T82" s="127"/>
      <c r="U82" s="127"/>
      <c r="V82" s="127"/>
      <c r="W82" s="124"/>
      <c r="X82" s="125"/>
      <c r="Y82" s="126"/>
      <c r="Z82" s="126"/>
      <c r="AA82" s="126"/>
      <c r="AB82" s="126"/>
      <c r="AC82" s="126"/>
      <c r="AD82" s="126"/>
      <c r="AE82" s="124">
        <f>SUM(X81:AE81)</f>
        <v>1</v>
      </c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</row>
    <row r="83" spans="1:42" s="85" customFormat="1" x14ac:dyDescent="0.2">
      <c r="A83" s="71"/>
      <c r="B83" s="71"/>
      <c r="C83" s="1">
        <v>10</v>
      </c>
      <c r="D83" s="15" t="s">
        <v>34</v>
      </c>
      <c r="E83" s="16" t="s">
        <v>35</v>
      </c>
      <c r="F83" s="15" t="s">
        <v>28</v>
      </c>
      <c r="G83" s="72">
        <f t="shared" ref="G83:N83" si="157">X$81*G$3</f>
        <v>9.7668551644420811E-3</v>
      </c>
      <c r="H83" s="73">
        <f t="shared" si="157"/>
        <v>5.9323581101953286E-2</v>
      </c>
      <c r="I83" s="73">
        <f t="shared" si="157"/>
        <v>5.6305154753975165E-3</v>
      </c>
      <c r="J83" s="73">
        <f t="shared" si="157"/>
        <v>7.8343138602657344E-3</v>
      </c>
      <c r="K83" s="73">
        <f t="shared" si="157"/>
        <v>5.7274141777154286E-2</v>
      </c>
      <c r="L83" s="73">
        <f t="shared" si="157"/>
        <v>8.4708440756767145E-2</v>
      </c>
      <c r="M83" s="73">
        <f t="shared" si="157"/>
        <v>2.2189176014360441E-2</v>
      </c>
      <c r="N83" s="74">
        <f t="shared" si="157"/>
        <v>0.12855163928636915</v>
      </c>
      <c r="O83" s="75">
        <f t="shared" ref="O83:O88" si="158">SUM(G83:N83)</f>
        <v>0.37527866343670963</v>
      </c>
      <c r="P83" s="76">
        <f>'input &amp; output'!D38</f>
        <v>0.11</v>
      </c>
      <c r="Q83" s="77"/>
      <c r="R83" s="77"/>
      <c r="S83" s="77"/>
      <c r="T83" s="77"/>
      <c r="U83" s="77"/>
      <c r="V83" s="77"/>
      <c r="W83" s="78">
        <f t="shared" ref="W83:W88" si="159">O83*P83</f>
        <v>4.1280652978038061E-2</v>
      </c>
      <c r="X83" s="79">
        <f t="shared" ref="X83:AE83" si="160">G$3*$P83</f>
        <v>2.3203125000000002E-2</v>
      </c>
      <c r="Y83" s="80">
        <f t="shared" si="160"/>
        <v>3.09375E-2</v>
      </c>
      <c r="Z83" s="80">
        <f t="shared" si="160"/>
        <v>3.09375E-2</v>
      </c>
      <c r="AA83" s="80">
        <f t="shared" si="160"/>
        <v>3.09375E-2</v>
      </c>
      <c r="AB83" s="80">
        <f t="shared" si="160"/>
        <v>4.1250000000000002E-2</v>
      </c>
      <c r="AC83" s="80">
        <f t="shared" si="160"/>
        <v>4.1250000000000002E-2</v>
      </c>
      <c r="AD83" s="80">
        <f t="shared" si="160"/>
        <v>4.1250000000000002E-2</v>
      </c>
      <c r="AE83" s="81">
        <f t="shared" si="160"/>
        <v>5.5E-2</v>
      </c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</row>
    <row r="84" spans="1:42" s="112" customFormat="1" x14ac:dyDescent="0.2">
      <c r="A84" s="86"/>
      <c r="B84" s="86"/>
      <c r="C84" s="101">
        <v>10</v>
      </c>
      <c r="D84" s="23" t="s">
        <v>36</v>
      </c>
      <c r="E84" s="24" t="s">
        <v>37</v>
      </c>
      <c r="F84" s="23" t="s">
        <v>29</v>
      </c>
      <c r="G84" s="102">
        <f t="shared" ref="G84:N84" si="161">X$81*G$4</f>
        <v>9.7668551644420811E-3</v>
      </c>
      <c r="H84" s="103">
        <f t="shared" si="161"/>
        <v>5.9323581101953286E-2</v>
      </c>
      <c r="I84" s="103">
        <f t="shared" si="161"/>
        <v>5.6305154753975165E-3</v>
      </c>
      <c r="J84" s="103">
        <f t="shared" si="161"/>
        <v>0</v>
      </c>
      <c r="K84" s="103">
        <f t="shared" si="161"/>
        <v>5.7274141777154286E-2</v>
      </c>
      <c r="L84" s="103">
        <f t="shared" si="161"/>
        <v>0</v>
      </c>
      <c r="M84" s="103">
        <f t="shared" si="161"/>
        <v>0</v>
      </c>
      <c r="N84" s="104">
        <f t="shared" si="161"/>
        <v>0</v>
      </c>
      <c r="O84" s="105">
        <f t="shared" si="158"/>
        <v>0.13199509351894717</v>
      </c>
      <c r="P84" s="92">
        <f>'input &amp; output'!E38</f>
        <v>0.13</v>
      </c>
      <c r="Q84" s="93"/>
      <c r="R84" s="93"/>
      <c r="S84" s="93"/>
      <c r="T84" s="93"/>
      <c r="U84" s="93"/>
      <c r="V84" s="93"/>
      <c r="W84" s="107">
        <f t="shared" si="159"/>
        <v>1.7159362157463134E-2</v>
      </c>
      <c r="X84" s="108">
        <f t="shared" ref="X84:AE84" si="162">G$4*$P84</f>
        <v>2.7421875000000002E-2</v>
      </c>
      <c r="Y84" s="109">
        <f t="shared" si="162"/>
        <v>3.6562499999999998E-2</v>
      </c>
      <c r="Z84" s="109">
        <f t="shared" si="162"/>
        <v>3.6562499999999998E-2</v>
      </c>
      <c r="AA84" s="109">
        <f t="shared" si="162"/>
        <v>0</v>
      </c>
      <c r="AB84" s="109">
        <f t="shared" si="162"/>
        <v>4.8750000000000002E-2</v>
      </c>
      <c r="AC84" s="109">
        <f t="shared" si="162"/>
        <v>0</v>
      </c>
      <c r="AD84" s="109">
        <f t="shared" si="162"/>
        <v>0</v>
      </c>
      <c r="AE84" s="110">
        <f t="shared" si="162"/>
        <v>0</v>
      </c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</row>
    <row r="85" spans="1:42" s="112" customFormat="1" x14ac:dyDescent="0.2">
      <c r="A85" s="86"/>
      <c r="B85" s="86"/>
      <c r="C85" s="101">
        <v>10</v>
      </c>
      <c r="D85" s="23" t="s">
        <v>34</v>
      </c>
      <c r="E85" s="24" t="s">
        <v>39</v>
      </c>
      <c r="F85" s="23" t="s">
        <v>30</v>
      </c>
      <c r="G85" s="102">
        <f t="shared" ref="G85:N85" si="163">X$81*G$5</f>
        <v>9.7668551644420811E-3</v>
      </c>
      <c r="H85" s="103">
        <f t="shared" si="163"/>
        <v>5.9323581101953286E-2</v>
      </c>
      <c r="I85" s="103">
        <f t="shared" si="163"/>
        <v>0</v>
      </c>
      <c r="J85" s="103">
        <f t="shared" si="163"/>
        <v>7.8343138602657344E-3</v>
      </c>
      <c r="K85" s="103">
        <f t="shared" si="163"/>
        <v>0</v>
      </c>
      <c r="L85" s="103">
        <f t="shared" si="163"/>
        <v>8.4708440756767145E-2</v>
      </c>
      <c r="M85" s="103">
        <f t="shared" si="163"/>
        <v>0</v>
      </c>
      <c r="N85" s="104">
        <f t="shared" si="163"/>
        <v>0</v>
      </c>
      <c r="O85" s="105">
        <f t="shared" si="158"/>
        <v>0.16163319088342826</v>
      </c>
      <c r="P85" s="92">
        <f>'input &amp; output'!F38</f>
        <v>0.15</v>
      </c>
      <c r="Q85" s="106"/>
      <c r="R85" s="106"/>
      <c r="S85" s="106"/>
      <c r="T85" s="106"/>
      <c r="U85" s="106"/>
      <c r="V85" s="106"/>
      <c r="W85" s="107">
        <f t="shared" si="159"/>
        <v>2.4244978632514239E-2</v>
      </c>
      <c r="X85" s="108">
        <f t="shared" ref="X85:AE85" si="164">G$5*$P85</f>
        <v>3.1640624999999999E-2</v>
      </c>
      <c r="Y85" s="109">
        <f t="shared" si="164"/>
        <v>4.2187499999999996E-2</v>
      </c>
      <c r="Z85" s="109">
        <f t="shared" si="164"/>
        <v>0</v>
      </c>
      <c r="AA85" s="109">
        <f t="shared" si="164"/>
        <v>4.2187499999999996E-2</v>
      </c>
      <c r="AB85" s="109">
        <f t="shared" si="164"/>
        <v>0</v>
      </c>
      <c r="AC85" s="109">
        <f t="shared" si="164"/>
        <v>5.6249999999999994E-2</v>
      </c>
      <c r="AD85" s="109">
        <f t="shared" si="164"/>
        <v>0</v>
      </c>
      <c r="AE85" s="110">
        <f t="shared" si="164"/>
        <v>0</v>
      </c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</row>
    <row r="86" spans="1:42" s="112" customFormat="1" ht="13.5" customHeight="1" thickBot="1" x14ac:dyDescent="0.25">
      <c r="A86" s="86"/>
      <c r="B86" s="86"/>
      <c r="C86" s="101">
        <v>10</v>
      </c>
      <c r="D86" s="36" t="s">
        <v>40</v>
      </c>
      <c r="E86" s="37" t="s">
        <v>41</v>
      </c>
      <c r="F86" s="36" t="s">
        <v>31</v>
      </c>
      <c r="G86" s="102">
        <f t="shared" ref="G86:N86" si="165">X$81*G$6</f>
        <v>9.7668551644420811E-3</v>
      </c>
      <c r="H86" s="103">
        <f t="shared" si="165"/>
        <v>2.9661790550976643E-2</v>
      </c>
      <c r="I86" s="103">
        <f t="shared" si="165"/>
        <v>5.6305154753975165E-3</v>
      </c>
      <c r="J86" s="103">
        <f t="shared" si="165"/>
        <v>7.8343138602657344E-3</v>
      </c>
      <c r="K86" s="103">
        <f t="shared" si="165"/>
        <v>2.8637070888577143E-2</v>
      </c>
      <c r="L86" s="103">
        <f t="shared" si="165"/>
        <v>4.2354220378383572E-2</v>
      </c>
      <c r="M86" s="103">
        <f t="shared" si="165"/>
        <v>2.2189176014360441E-2</v>
      </c>
      <c r="N86" s="104">
        <f t="shared" si="165"/>
        <v>6.4275819643184573E-2</v>
      </c>
      <c r="O86" s="105">
        <f t="shared" si="158"/>
        <v>0.21034976197558769</v>
      </c>
      <c r="P86" s="92">
        <f>'input &amp; output'!G38</f>
        <v>0.17</v>
      </c>
      <c r="Q86" s="106"/>
      <c r="R86" s="106"/>
      <c r="S86" s="106"/>
      <c r="T86" s="106"/>
      <c r="U86" s="106"/>
      <c r="V86" s="106"/>
      <c r="W86" s="107">
        <f t="shared" si="159"/>
        <v>3.5759459535849906E-2</v>
      </c>
      <c r="X86" s="108">
        <f t="shared" ref="X86:AE86" si="166">G$6*$P86</f>
        <v>3.5859375000000006E-2</v>
      </c>
      <c r="Y86" s="109">
        <f t="shared" si="166"/>
        <v>2.390625E-2</v>
      </c>
      <c r="Z86" s="109">
        <f t="shared" si="166"/>
        <v>4.7812500000000001E-2</v>
      </c>
      <c r="AA86" s="109">
        <f t="shared" si="166"/>
        <v>4.7812500000000001E-2</v>
      </c>
      <c r="AB86" s="109">
        <f t="shared" si="166"/>
        <v>3.1875000000000001E-2</v>
      </c>
      <c r="AC86" s="109">
        <f t="shared" si="166"/>
        <v>3.1875000000000001E-2</v>
      </c>
      <c r="AD86" s="109">
        <f t="shared" si="166"/>
        <v>6.3750000000000001E-2</v>
      </c>
      <c r="AE86" s="110">
        <f t="shared" si="166"/>
        <v>4.2500000000000003E-2</v>
      </c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</row>
    <row r="87" spans="1:42" s="112" customFormat="1" ht="12.75" customHeight="1" x14ac:dyDescent="0.2">
      <c r="A87" s="86"/>
      <c r="B87" s="86"/>
      <c r="C87" s="101">
        <v>10</v>
      </c>
      <c r="D87" s="3" t="s">
        <v>42</v>
      </c>
      <c r="E87" s="2" t="s">
        <v>43</v>
      </c>
      <c r="F87" s="3" t="s">
        <v>32</v>
      </c>
      <c r="G87" s="102">
        <f t="shared" ref="G87:N87" si="167">X$81*G$7</f>
        <v>9.7668551644420811E-3</v>
      </c>
      <c r="H87" s="103">
        <f t="shared" si="167"/>
        <v>2.9661790550976643E-2</v>
      </c>
      <c r="I87" s="103">
        <f t="shared" si="167"/>
        <v>0</v>
      </c>
      <c r="J87" s="103">
        <f t="shared" si="167"/>
        <v>0</v>
      </c>
      <c r="K87" s="103">
        <f t="shared" si="167"/>
        <v>0</v>
      </c>
      <c r="L87" s="103">
        <f t="shared" si="167"/>
        <v>0</v>
      </c>
      <c r="M87" s="103">
        <f t="shared" si="167"/>
        <v>0</v>
      </c>
      <c r="N87" s="104">
        <f t="shared" si="167"/>
        <v>0</v>
      </c>
      <c r="O87" s="105">
        <f t="shared" si="158"/>
        <v>3.9428645715418723E-2</v>
      </c>
      <c r="P87" s="92">
        <f>'input &amp; output'!H38</f>
        <v>0.19</v>
      </c>
      <c r="Q87" s="106"/>
      <c r="R87" s="106"/>
      <c r="S87" s="106"/>
      <c r="T87" s="106"/>
      <c r="U87" s="106"/>
      <c r="V87" s="106"/>
      <c r="W87" s="107">
        <f t="shared" si="159"/>
        <v>7.4914426859295571E-3</v>
      </c>
      <c r="X87" s="108">
        <f t="shared" ref="X87:AE87" si="168">G$7*$P87</f>
        <v>4.0078124999999999E-2</v>
      </c>
      <c r="Y87" s="109">
        <f t="shared" si="168"/>
        <v>2.6718749999999999E-2</v>
      </c>
      <c r="Z87" s="109">
        <f t="shared" si="168"/>
        <v>0</v>
      </c>
      <c r="AA87" s="109">
        <f t="shared" si="168"/>
        <v>0</v>
      </c>
      <c r="AB87" s="109">
        <f t="shared" si="168"/>
        <v>0</v>
      </c>
      <c r="AC87" s="109">
        <f t="shared" si="168"/>
        <v>0</v>
      </c>
      <c r="AD87" s="109">
        <f t="shared" si="168"/>
        <v>0</v>
      </c>
      <c r="AE87" s="110">
        <f t="shared" si="168"/>
        <v>0</v>
      </c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</row>
    <row r="88" spans="1:42" s="112" customFormat="1" ht="13.5" customHeight="1" x14ac:dyDescent="0.2">
      <c r="A88" s="86"/>
      <c r="B88" s="86"/>
      <c r="C88" s="101">
        <v>10</v>
      </c>
      <c r="D88" s="9" t="s">
        <v>44</v>
      </c>
      <c r="E88" s="44" t="s">
        <v>45</v>
      </c>
      <c r="F88" s="9" t="s">
        <v>33</v>
      </c>
      <c r="G88" s="102">
        <f t="shared" ref="G88:N88" si="169">X$81*G$8</f>
        <v>4.8834275822210406E-3</v>
      </c>
      <c r="H88" s="103">
        <f t="shared" si="169"/>
        <v>2.9661790550976643E-2</v>
      </c>
      <c r="I88" s="103">
        <f t="shared" si="169"/>
        <v>2.8152577376987582E-3</v>
      </c>
      <c r="J88" s="103">
        <f t="shared" si="169"/>
        <v>3.9171569301328672E-3</v>
      </c>
      <c r="K88" s="103">
        <f t="shared" si="169"/>
        <v>2.8637070888577143E-2</v>
      </c>
      <c r="L88" s="103">
        <f t="shared" si="169"/>
        <v>4.2354220378383572E-2</v>
      </c>
      <c r="M88" s="103">
        <f t="shared" si="169"/>
        <v>1.1094588007180221E-2</v>
      </c>
      <c r="N88" s="104">
        <f t="shared" si="169"/>
        <v>6.4275819643184573E-2</v>
      </c>
      <c r="O88" s="105">
        <f t="shared" si="158"/>
        <v>0.18763933171835481</v>
      </c>
      <c r="P88" s="92">
        <f>'input &amp; output'!I38</f>
        <v>0.25</v>
      </c>
      <c r="Q88" s="106"/>
      <c r="R88" s="106"/>
      <c r="S88" s="106"/>
      <c r="T88" s="106"/>
      <c r="U88" s="106"/>
      <c r="V88" s="106"/>
      <c r="W88" s="107">
        <f t="shared" si="159"/>
        <v>4.6909832929588703E-2</v>
      </c>
      <c r="X88" s="108">
        <f t="shared" ref="X88:AE88" si="170">G$8*$P88</f>
        <v>2.63671875E-2</v>
      </c>
      <c r="Y88" s="109">
        <f t="shared" si="170"/>
        <v>3.515625E-2</v>
      </c>
      <c r="Z88" s="109">
        <f t="shared" si="170"/>
        <v>3.515625E-2</v>
      </c>
      <c r="AA88" s="109">
        <f t="shared" si="170"/>
        <v>3.515625E-2</v>
      </c>
      <c r="AB88" s="109">
        <f t="shared" si="170"/>
        <v>4.6875E-2</v>
      </c>
      <c r="AC88" s="109">
        <f t="shared" si="170"/>
        <v>4.6875E-2</v>
      </c>
      <c r="AD88" s="109">
        <f t="shared" si="170"/>
        <v>4.6875E-2</v>
      </c>
      <c r="AE88" s="110">
        <f t="shared" si="170"/>
        <v>6.25E-2</v>
      </c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</row>
    <row r="89" spans="1:42" s="112" customFormat="1" x14ac:dyDescent="0.2">
      <c r="A89" s="60">
        <v>1</v>
      </c>
      <c r="B89" s="60">
        <v>1</v>
      </c>
      <c r="C89" s="101">
        <v>10</v>
      </c>
      <c r="D89" s="62"/>
      <c r="E89" s="63"/>
      <c r="F89" s="63"/>
      <c r="G89" s="115">
        <f t="shared" ref="G89:O89" si="171">SUM(G83:G88)</f>
        <v>5.3717703404431445E-2</v>
      </c>
      <c r="H89" s="99">
        <f t="shared" si="171"/>
        <v>0.26695611495878979</v>
      </c>
      <c r="I89" s="99">
        <f t="shared" si="171"/>
        <v>1.9706804163891308E-2</v>
      </c>
      <c r="J89" s="99">
        <f t="shared" si="171"/>
        <v>2.7420098510930069E-2</v>
      </c>
      <c r="K89" s="99">
        <f t="shared" si="171"/>
        <v>0.17182242533146286</v>
      </c>
      <c r="L89" s="99">
        <f t="shared" si="171"/>
        <v>0.25412532227030143</v>
      </c>
      <c r="M89" s="99">
        <f t="shared" si="171"/>
        <v>5.54729400359011E-2</v>
      </c>
      <c r="N89" s="116">
        <f t="shared" si="171"/>
        <v>0.25710327857273829</v>
      </c>
      <c r="O89" s="115">
        <f t="shared" si="171"/>
        <v>1.1063246872484462</v>
      </c>
      <c r="P89" s="99">
        <v>1</v>
      </c>
      <c r="Q89" s="19">
        <f>$P83</f>
        <v>0.11</v>
      </c>
      <c r="R89" s="19">
        <f>$P84</f>
        <v>0.13</v>
      </c>
      <c r="S89" s="19">
        <f>$P85</f>
        <v>0.15</v>
      </c>
      <c r="T89" s="19">
        <f>$P86</f>
        <v>0.17</v>
      </c>
      <c r="U89" s="19">
        <f>$P87</f>
        <v>0.19</v>
      </c>
      <c r="V89" s="19">
        <f>$P88</f>
        <v>0.25</v>
      </c>
      <c r="W89" s="116">
        <f>SUM(W83:W88)</f>
        <v>0.17284572891938357</v>
      </c>
      <c r="X89" s="117">
        <f t="shared" ref="X89:AE89" si="172">X81*SUM(X83:X88)/$W89</f>
        <v>4.9442924174728863E-2</v>
      </c>
      <c r="Y89" s="84">
        <f t="shared" si="172"/>
        <v>0.23853576899830387</v>
      </c>
      <c r="Z89" s="84">
        <f t="shared" si="172"/>
        <v>1.7427828840032494E-2</v>
      </c>
      <c r="AA89" s="84">
        <f t="shared" si="172"/>
        <v>2.5155635719962977E-2</v>
      </c>
      <c r="AB89" s="84">
        <f t="shared" si="172"/>
        <v>0.14911195064438243</v>
      </c>
      <c r="AC89" s="84">
        <f t="shared" si="172"/>
        <v>0.2303381599567878</v>
      </c>
      <c r="AD89" s="84">
        <f t="shared" si="172"/>
        <v>5.1992122350951457E-2</v>
      </c>
      <c r="AE89" s="84">
        <f t="shared" si="172"/>
        <v>0.23799560931485025</v>
      </c>
      <c r="AF89" s="67">
        <f>AM89-AJ89*AK89</f>
        <v>4.0960407609687388E-2</v>
      </c>
      <c r="AG89" s="67">
        <f>AN89-AJ89*AL89</f>
        <v>1.4116793217003182E-3</v>
      </c>
      <c r="AH89" s="67">
        <f>AO89-AK89*AL89</f>
        <v>-3.6715387654805143E-3</v>
      </c>
      <c r="AI89" s="67">
        <f>AP89-AJ89*AK89*AL89</f>
        <v>1.3867718476959584E-2</v>
      </c>
      <c r="AJ89" s="68">
        <f>X89+Y89+Z89+AB89</f>
        <v>0.4545184726574476</v>
      </c>
      <c r="AK89" s="68">
        <f>X89+Y89+AA89+AC89</f>
        <v>0.5434724888497835</v>
      </c>
      <c r="AL89" s="68">
        <f>X89+Z89+AA89+AD89</f>
        <v>0.14401851108567579</v>
      </c>
      <c r="AM89" s="68">
        <f>X89+Y89</f>
        <v>0.28797869317303271</v>
      </c>
      <c r="AN89" s="68">
        <f>X89+Z89</f>
        <v>6.6870753014761364E-2</v>
      </c>
      <c r="AO89" s="68">
        <f>X89+AA89</f>
        <v>7.4598559894691843E-2</v>
      </c>
      <c r="AP89" s="68">
        <f>X89</f>
        <v>4.9442924174728863E-2</v>
      </c>
    </row>
    <row r="90" spans="1:42" s="129" customFormat="1" ht="12" thickBot="1" x14ac:dyDescent="0.25">
      <c r="A90" s="119"/>
      <c r="B90" s="119"/>
      <c r="C90" s="101">
        <v>10</v>
      </c>
      <c r="D90" s="121"/>
      <c r="E90" s="122"/>
      <c r="F90" s="122"/>
      <c r="G90" s="123"/>
      <c r="H90" s="122"/>
      <c r="I90" s="122"/>
      <c r="J90" s="122"/>
      <c r="K90" s="122"/>
      <c r="L90" s="122"/>
      <c r="M90" s="122"/>
      <c r="N90" s="124">
        <f>SUM(G89:N89)</f>
        <v>1.1063246872484462</v>
      </c>
      <c r="O90" s="125"/>
      <c r="P90" s="126"/>
      <c r="Q90" s="127"/>
      <c r="R90" s="127"/>
      <c r="S90" s="127"/>
      <c r="T90" s="127"/>
      <c r="U90" s="127"/>
      <c r="V90" s="127"/>
      <c r="W90" s="124"/>
      <c r="X90" s="125"/>
      <c r="Y90" s="126"/>
      <c r="Z90" s="126"/>
      <c r="AA90" s="126"/>
      <c r="AB90" s="126"/>
      <c r="AC90" s="126"/>
      <c r="AD90" s="126"/>
      <c r="AE90" s="124">
        <f>SUM(X89:AE89)</f>
        <v>1</v>
      </c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</row>
    <row r="91" spans="1:42" s="85" customFormat="1" x14ac:dyDescent="0.2">
      <c r="A91" s="71"/>
      <c r="B91" s="71"/>
      <c r="C91" s="1">
        <v>11</v>
      </c>
      <c r="D91" s="15" t="s">
        <v>34</v>
      </c>
      <c r="E91" s="16" t="s">
        <v>35</v>
      </c>
      <c r="F91" s="15" t="s">
        <v>28</v>
      </c>
      <c r="G91" s="72">
        <f t="shared" ref="G91:N91" si="173">X$89*G$3</f>
        <v>1.0429366818106869E-2</v>
      </c>
      <c r="H91" s="73">
        <f t="shared" si="173"/>
        <v>6.7088185030772962E-2</v>
      </c>
      <c r="I91" s="73">
        <f t="shared" si="173"/>
        <v>4.901576861259139E-3</v>
      </c>
      <c r="J91" s="73">
        <f t="shared" si="173"/>
        <v>7.0750225462395877E-3</v>
      </c>
      <c r="K91" s="73">
        <f t="shared" si="173"/>
        <v>5.5916981491643411E-2</v>
      </c>
      <c r="L91" s="73">
        <f t="shared" si="173"/>
        <v>8.6376809983795433E-2</v>
      </c>
      <c r="M91" s="73">
        <f t="shared" si="173"/>
        <v>1.9497045881606796E-2</v>
      </c>
      <c r="N91" s="74">
        <f t="shared" si="173"/>
        <v>0.11899780465742513</v>
      </c>
      <c r="O91" s="75">
        <f t="shared" ref="O91:O96" si="174">SUM(G91:N91)</f>
        <v>0.37028279327084934</v>
      </c>
      <c r="P91" s="76">
        <f>'input &amp; output'!D39</f>
        <v>0.11</v>
      </c>
      <c r="Q91" s="77"/>
      <c r="R91" s="77"/>
      <c r="S91" s="77"/>
      <c r="T91" s="77"/>
      <c r="U91" s="77"/>
      <c r="V91" s="77"/>
      <c r="W91" s="78">
        <f t="shared" ref="W91:W96" si="175">O91*P91</f>
        <v>4.0731107259793425E-2</v>
      </c>
      <c r="X91" s="79">
        <f t="shared" ref="X91:AE91" si="176">G$3*$P91</f>
        <v>2.3203125000000002E-2</v>
      </c>
      <c r="Y91" s="80">
        <f t="shared" si="176"/>
        <v>3.09375E-2</v>
      </c>
      <c r="Z91" s="80">
        <f t="shared" si="176"/>
        <v>3.09375E-2</v>
      </c>
      <c r="AA91" s="80">
        <f t="shared" si="176"/>
        <v>3.09375E-2</v>
      </c>
      <c r="AB91" s="80">
        <f t="shared" si="176"/>
        <v>4.1250000000000002E-2</v>
      </c>
      <c r="AC91" s="80">
        <f t="shared" si="176"/>
        <v>4.1250000000000002E-2</v>
      </c>
      <c r="AD91" s="80">
        <f t="shared" si="176"/>
        <v>4.1250000000000002E-2</v>
      </c>
      <c r="AE91" s="81">
        <f t="shared" si="176"/>
        <v>5.5E-2</v>
      </c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</row>
    <row r="92" spans="1:42" s="112" customFormat="1" x14ac:dyDescent="0.2">
      <c r="A92" s="86"/>
      <c r="B92" s="86"/>
      <c r="C92" s="101">
        <v>11</v>
      </c>
      <c r="D92" s="23" t="s">
        <v>36</v>
      </c>
      <c r="E92" s="24" t="s">
        <v>37</v>
      </c>
      <c r="F92" s="23" t="s">
        <v>29</v>
      </c>
      <c r="G92" s="102">
        <f t="shared" ref="G92:N92" si="177">X$89*G$4</f>
        <v>1.0429366818106869E-2</v>
      </c>
      <c r="H92" s="103">
        <f t="shared" si="177"/>
        <v>6.7088185030772962E-2</v>
      </c>
      <c r="I92" s="103">
        <f t="shared" si="177"/>
        <v>4.901576861259139E-3</v>
      </c>
      <c r="J92" s="103">
        <f t="shared" si="177"/>
        <v>0</v>
      </c>
      <c r="K92" s="103">
        <f t="shared" si="177"/>
        <v>5.5916981491643411E-2</v>
      </c>
      <c r="L92" s="103">
        <f t="shared" si="177"/>
        <v>0</v>
      </c>
      <c r="M92" s="103">
        <f t="shared" si="177"/>
        <v>0</v>
      </c>
      <c r="N92" s="104">
        <f t="shared" si="177"/>
        <v>0</v>
      </c>
      <c r="O92" s="105">
        <f t="shared" si="174"/>
        <v>0.13833611020178238</v>
      </c>
      <c r="P92" s="92">
        <f>'input &amp; output'!E39</f>
        <v>0.13</v>
      </c>
      <c r="Q92" s="93"/>
      <c r="R92" s="93"/>
      <c r="S92" s="93"/>
      <c r="T92" s="93"/>
      <c r="U92" s="93"/>
      <c r="V92" s="93"/>
      <c r="W92" s="107">
        <f t="shared" si="175"/>
        <v>1.798369432623171E-2</v>
      </c>
      <c r="X92" s="108">
        <f t="shared" ref="X92:AE92" si="178">G$4*$P92</f>
        <v>2.7421875000000002E-2</v>
      </c>
      <c r="Y92" s="109">
        <f t="shared" si="178"/>
        <v>3.6562499999999998E-2</v>
      </c>
      <c r="Z92" s="109">
        <f t="shared" si="178"/>
        <v>3.6562499999999998E-2</v>
      </c>
      <c r="AA92" s="109">
        <f t="shared" si="178"/>
        <v>0</v>
      </c>
      <c r="AB92" s="109">
        <f t="shared" si="178"/>
        <v>4.8750000000000002E-2</v>
      </c>
      <c r="AC92" s="109">
        <f t="shared" si="178"/>
        <v>0</v>
      </c>
      <c r="AD92" s="109">
        <f t="shared" si="178"/>
        <v>0</v>
      </c>
      <c r="AE92" s="110">
        <f t="shared" si="178"/>
        <v>0</v>
      </c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</row>
    <row r="93" spans="1:42" s="112" customFormat="1" x14ac:dyDescent="0.2">
      <c r="A93" s="86"/>
      <c r="B93" s="86"/>
      <c r="C93" s="101">
        <v>11</v>
      </c>
      <c r="D93" s="23" t="s">
        <v>34</v>
      </c>
      <c r="E93" s="24" t="s">
        <v>39</v>
      </c>
      <c r="F93" s="23" t="s">
        <v>30</v>
      </c>
      <c r="G93" s="102">
        <f t="shared" ref="G93:N93" si="179">X$89*G$5</f>
        <v>1.0429366818106869E-2</v>
      </c>
      <c r="H93" s="103">
        <f t="shared" si="179"/>
        <v>6.7088185030772962E-2</v>
      </c>
      <c r="I93" s="103">
        <f t="shared" si="179"/>
        <v>0</v>
      </c>
      <c r="J93" s="103">
        <f t="shared" si="179"/>
        <v>7.0750225462395877E-3</v>
      </c>
      <c r="K93" s="103">
        <f t="shared" si="179"/>
        <v>0</v>
      </c>
      <c r="L93" s="103">
        <f t="shared" si="179"/>
        <v>8.6376809983795433E-2</v>
      </c>
      <c r="M93" s="103">
        <f t="shared" si="179"/>
        <v>0</v>
      </c>
      <c r="N93" s="104">
        <f t="shared" si="179"/>
        <v>0</v>
      </c>
      <c r="O93" s="105">
        <f t="shared" si="174"/>
        <v>0.17096938437891485</v>
      </c>
      <c r="P93" s="92">
        <f>'input &amp; output'!F39</f>
        <v>0.15</v>
      </c>
      <c r="Q93" s="106"/>
      <c r="R93" s="106"/>
      <c r="S93" s="106"/>
      <c r="T93" s="106"/>
      <c r="U93" s="106"/>
      <c r="V93" s="106"/>
      <c r="W93" s="107">
        <f t="shared" si="175"/>
        <v>2.5645407656837226E-2</v>
      </c>
      <c r="X93" s="108">
        <f t="shared" ref="X93:AE93" si="180">G$5*$P93</f>
        <v>3.1640624999999999E-2</v>
      </c>
      <c r="Y93" s="109">
        <f t="shared" si="180"/>
        <v>4.2187499999999996E-2</v>
      </c>
      <c r="Z93" s="109">
        <f t="shared" si="180"/>
        <v>0</v>
      </c>
      <c r="AA93" s="109">
        <f t="shared" si="180"/>
        <v>4.2187499999999996E-2</v>
      </c>
      <c r="AB93" s="109">
        <f t="shared" si="180"/>
        <v>0</v>
      </c>
      <c r="AC93" s="109">
        <f t="shared" si="180"/>
        <v>5.6249999999999994E-2</v>
      </c>
      <c r="AD93" s="109">
        <f t="shared" si="180"/>
        <v>0</v>
      </c>
      <c r="AE93" s="110">
        <f t="shared" si="180"/>
        <v>0</v>
      </c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</row>
    <row r="94" spans="1:42" s="112" customFormat="1" ht="13.5" customHeight="1" thickBot="1" x14ac:dyDescent="0.25">
      <c r="A94" s="86"/>
      <c r="B94" s="86"/>
      <c r="C94" s="101">
        <v>11</v>
      </c>
      <c r="D94" s="36" t="s">
        <v>40</v>
      </c>
      <c r="E94" s="37" t="s">
        <v>41</v>
      </c>
      <c r="F94" s="36" t="s">
        <v>31</v>
      </c>
      <c r="G94" s="102">
        <f t="shared" ref="G94:N94" si="181">X$89*G$6</f>
        <v>1.0429366818106869E-2</v>
      </c>
      <c r="H94" s="103">
        <f t="shared" si="181"/>
        <v>3.3544092515386481E-2</v>
      </c>
      <c r="I94" s="103">
        <f t="shared" si="181"/>
        <v>4.901576861259139E-3</v>
      </c>
      <c r="J94" s="103">
        <f t="shared" si="181"/>
        <v>7.0750225462395877E-3</v>
      </c>
      <c r="K94" s="103">
        <f t="shared" si="181"/>
        <v>2.7958490745821706E-2</v>
      </c>
      <c r="L94" s="103">
        <f t="shared" si="181"/>
        <v>4.3188404991897716E-2</v>
      </c>
      <c r="M94" s="103">
        <f t="shared" si="181"/>
        <v>1.9497045881606796E-2</v>
      </c>
      <c r="N94" s="104">
        <f t="shared" si="181"/>
        <v>5.9498902328712563E-2</v>
      </c>
      <c r="O94" s="105">
        <f t="shared" si="174"/>
        <v>0.20609290268903085</v>
      </c>
      <c r="P94" s="92">
        <f>'input &amp; output'!G39</f>
        <v>0.17</v>
      </c>
      <c r="Q94" s="106"/>
      <c r="R94" s="106"/>
      <c r="S94" s="106"/>
      <c r="T94" s="106"/>
      <c r="U94" s="106"/>
      <c r="V94" s="106"/>
      <c r="W94" s="107">
        <f t="shared" si="175"/>
        <v>3.5035793457135249E-2</v>
      </c>
      <c r="X94" s="108">
        <f t="shared" ref="X94:AE94" si="182">G$6*$P94</f>
        <v>3.5859375000000006E-2</v>
      </c>
      <c r="Y94" s="109">
        <f t="shared" si="182"/>
        <v>2.390625E-2</v>
      </c>
      <c r="Z94" s="109">
        <f t="shared" si="182"/>
        <v>4.7812500000000001E-2</v>
      </c>
      <c r="AA94" s="109">
        <f t="shared" si="182"/>
        <v>4.7812500000000001E-2</v>
      </c>
      <c r="AB94" s="109">
        <f t="shared" si="182"/>
        <v>3.1875000000000001E-2</v>
      </c>
      <c r="AC94" s="109">
        <f t="shared" si="182"/>
        <v>3.1875000000000001E-2</v>
      </c>
      <c r="AD94" s="109">
        <f t="shared" si="182"/>
        <v>6.3750000000000001E-2</v>
      </c>
      <c r="AE94" s="110">
        <f t="shared" si="182"/>
        <v>4.2500000000000003E-2</v>
      </c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</row>
    <row r="95" spans="1:42" s="112" customFormat="1" ht="12.75" customHeight="1" x14ac:dyDescent="0.2">
      <c r="A95" s="86"/>
      <c r="B95" s="86"/>
      <c r="C95" s="101">
        <v>11</v>
      </c>
      <c r="D95" s="3" t="s">
        <v>42</v>
      </c>
      <c r="E95" s="2" t="s">
        <v>43</v>
      </c>
      <c r="F95" s="3" t="s">
        <v>32</v>
      </c>
      <c r="G95" s="102">
        <f t="shared" ref="G95:N95" si="183">X$89*G$7</f>
        <v>1.0429366818106869E-2</v>
      </c>
      <c r="H95" s="103">
        <f t="shared" si="183"/>
        <v>3.3544092515386481E-2</v>
      </c>
      <c r="I95" s="103">
        <f t="shared" si="183"/>
        <v>0</v>
      </c>
      <c r="J95" s="103">
        <f t="shared" si="183"/>
        <v>0</v>
      </c>
      <c r="K95" s="103">
        <f t="shared" si="183"/>
        <v>0</v>
      </c>
      <c r="L95" s="103">
        <f t="shared" si="183"/>
        <v>0</v>
      </c>
      <c r="M95" s="103">
        <f t="shared" si="183"/>
        <v>0</v>
      </c>
      <c r="N95" s="104">
        <f t="shared" si="183"/>
        <v>0</v>
      </c>
      <c r="O95" s="105">
        <f t="shared" si="174"/>
        <v>4.397345933349335E-2</v>
      </c>
      <c r="P95" s="92">
        <f>'input &amp; output'!H39</f>
        <v>0.19</v>
      </c>
      <c r="Q95" s="106"/>
      <c r="R95" s="106"/>
      <c r="S95" s="106"/>
      <c r="T95" s="106"/>
      <c r="U95" s="106"/>
      <c r="V95" s="106"/>
      <c r="W95" s="107">
        <f t="shared" si="175"/>
        <v>8.3549572733637358E-3</v>
      </c>
      <c r="X95" s="108">
        <f t="shared" ref="X95:AE95" si="184">G$7*$P95</f>
        <v>4.0078124999999999E-2</v>
      </c>
      <c r="Y95" s="109">
        <f t="shared" si="184"/>
        <v>2.6718749999999999E-2</v>
      </c>
      <c r="Z95" s="109">
        <f t="shared" si="184"/>
        <v>0</v>
      </c>
      <c r="AA95" s="109">
        <f t="shared" si="184"/>
        <v>0</v>
      </c>
      <c r="AB95" s="109">
        <f t="shared" si="184"/>
        <v>0</v>
      </c>
      <c r="AC95" s="109">
        <f t="shared" si="184"/>
        <v>0</v>
      </c>
      <c r="AD95" s="109">
        <f t="shared" si="184"/>
        <v>0</v>
      </c>
      <c r="AE95" s="110">
        <f t="shared" si="184"/>
        <v>0</v>
      </c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</row>
    <row r="96" spans="1:42" s="112" customFormat="1" ht="13.5" customHeight="1" x14ac:dyDescent="0.2">
      <c r="A96" s="86"/>
      <c r="B96" s="86"/>
      <c r="C96" s="101">
        <v>11</v>
      </c>
      <c r="D96" s="9" t="s">
        <v>44</v>
      </c>
      <c r="E96" s="44" t="s">
        <v>45</v>
      </c>
      <c r="F96" s="9" t="s">
        <v>33</v>
      </c>
      <c r="G96" s="102">
        <f t="shared" ref="G96:N96" si="185">X$89*G$8</f>
        <v>5.2146834090534347E-3</v>
      </c>
      <c r="H96" s="103">
        <f t="shared" si="185"/>
        <v>3.3544092515386481E-2</v>
      </c>
      <c r="I96" s="103">
        <f t="shared" si="185"/>
        <v>2.4507884306295695E-3</v>
      </c>
      <c r="J96" s="103">
        <f t="shared" si="185"/>
        <v>3.5375112731197938E-3</v>
      </c>
      <c r="K96" s="103">
        <f t="shared" si="185"/>
        <v>2.7958490745821706E-2</v>
      </c>
      <c r="L96" s="103">
        <f t="shared" si="185"/>
        <v>4.3188404991897716E-2</v>
      </c>
      <c r="M96" s="103">
        <f t="shared" si="185"/>
        <v>9.7485229408033978E-3</v>
      </c>
      <c r="N96" s="104">
        <f t="shared" si="185"/>
        <v>5.9498902328712563E-2</v>
      </c>
      <c r="O96" s="105">
        <f t="shared" si="174"/>
        <v>0.18514139663542467</v>
      </c>
      <c r="P96" s="92">
        <f>'input &amp; output'!I39</f>
        <v>0.25</v>
      </c>
      <c r="Q96" s="106"/>
      <c r="R96" s="106"/>
      <c r="S96" s="106"/>
      <c r="T96" s="106"/>
      <c r="U96" s="106"/>
      <c r="V96" s="106"/>
      <c r="W96" s="107">
        <f t="shared" si="175"/>
        <v>4.6285349158856168E-2</v>
      </c>
      <c r="X96" s="108">
        <f t="shared" ref="X96:AE96" si="186">G$8*$P96</f>
        <v>2.63671875E-2</v>
      </c>
      <c r="Y96" s="109">
        <f t="shared" si="186"/>
        <v>3.515625E-2</v>
      </c>
      <c r="Z96" s="109">
        <f t="shared" si="186"/>
        <v>3.515625E-2</v>
      </c>
      <c r="AA96" s="109">
        <f t="shared" si="186"/>
        <v>3.515625E-2</v>
      </c>
      <c r="AB96" s="109">
        <f t="shared" si="186"/>
        <v>4.6875E-2</v>
      </c>
      <c r="AC96" s="109">
        <f t="shared" si="186"/>
        <v>4.6875E-2</v>
      </c>
      <c r="AD96" s="109">
        <f t="shared" si="186"/>
        <v>4.6875E-2</v>
      </c>
      <c r="AE96" s="110">
        <f t="shared" si="186"/>
        <v>6.25E-2</v>
      </c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</row>
    <row r="97" spans="1:42" s="112" customFormat="1" x14ac:dyDescent="0.2">
      <c r="A97" s="60">
        <v>1</v>
      </c>
      <c r="B97" s="60">
        <v>1</v>
      </c>
      <c r="C97" s="101">
        <v>11</v>
      </c>
      <c r="D97" s="62"/>
      <c r="E97" s="63"/>
      <c r="F97" s="63"/>
      <c r="G97" s="115">
        <f t="shared" ref="G97:O97" si="187">SUM(G91:G96)</f>
        <v>5.7361517499587782E-2</v>
      </c>
      <c r="H97" s="99">
        <f t="shared" si="187"/>
        <v>0.30189683263847833</v>
      </c>
      <c r="I97" s="99">
        <f t="shared" si="187"/>
        <v>1.7155519014406987E-2</v>
      </c>
      <c r="J97" s="99">
        <f t="shared" si="187"/>
        <v>2.4762578911838556E-2</v>
      </c>
      <c r="K97" s="99">
        <f t="shared" si="187"/>
        <v>0.16775094447493025</v>
      </c>
      <c r="L97" s="99">
        <f t="shared" si="187"/>
        <v>0.2591304299513863</v>
      </c>
      <c r="M97" s="99">
        <f t="shared" si="187"/>
        <v>4.8742614704016987E-2</v>
      </c>
      <c r="N97" s="116">
        <f t="shared" si="187"/>
        <v>0.23799560931485025</v>
      </c>
      <c r="O97" s="115">
        <f t="shared" si="187"/>
        <v>1.1147960465094955</v>
      </c>
      <c r="P97" s="99">
        <v>1</v>
      </c>
      <c r="Q97" s="19">
        <f>$P91</f>
        <v>0.11</v>
      </c>
      <c r="R97" s="19">
        <f>$P92</f>
        <v>0.13</v>
      </c>
      <c r="S97" s="19">
        <f>$P93</f>
        <v>0.15</v>
      </c>
      <c r="T97" s="19">
        <f>$P94</f>
        <v>0.17</v>
      </c>
      <c r="U97" s="19">
        <f>$P95</f>
        <v>0.19</v>
      </c>
      <c r="V97" s="19">
        <f>$P96</f>
        <v>0.25</v>
      </c>
      <c r="W97" s="116">
        <f>SUM(W91:W96)</f>
        <v>0.17403630913221751</v>
      </c>
      <c r="X97" s="117">
        <f t="shared" ref="X97:AE97" si="188">X89*SUM(X91:X96)/$W97</f>
        <v>5.2435586639053622E-2</v>
      </c>
      <c r="Y97" s="84">
        <f t="shared" si="188"/>
        <v>0.26791126994634573</v>
      </c>
      <c r="Z97" s="84">
        <f t="shared" si="188"/>
        <v>1.5067796104440557E-2</v>
      </c>
      <c r="AA97" s="84">
        <f t="shared" si="188"/>
        <v>2.2562174139074943E-2</v>
      </c>
      <c r="AB97" s="84">
        <f t="shared" si="188"/>
        <v>0.14458271263454092</v>
      </c>
      <c r="AC97" s="84">
        <f t="shared" si="188"/>
        <v>0.23326799387328848</v>
      </c>
      <c r="AD97" s="84">
        <f t="shared" si="188"/>
        <v>4.5371587236154469E-2</v>
      </c>
      <c r="AE97" s="84">
        <f t="shared" si="188"/>
        <v>0.21880087942710125</v>
      </c>
      <c r="AF97" s="67">
        <f>AM97-AJ97*AK97</f>
        <v>4.378340281803228E-2</v>
      </c>
      <c r="AG97" s="67">
        <f>AN97-AJ97*AL97</f>
        <v>2.4939103994484069E-3</v>
      </c>
      <c r="AH97" s="67">
        <f>AO97-AK97*AL97</f>
        <v>-3.0380099402159827E-3</v>
      </c>
      <c r="AI97" s="67">
        <f>AP97-AJ97*AK97*AL97</f>
        <v>1.4978622293190774E-2</v>
      </c>
      <c r="AJ97" s="68">
        <f>X97+Y97+Z97+AB97</f>
        <v>0.47999736532438081</v>
      </c>
      <c r="AK97" s="68">
        <f>X97+Y97+AA97+AC97</f>
        <v>0.57617702459776277</v>
      </c>
      <c r="AL97" s="68">
        <f>X97+Z97+AA97+AD97</f>
        <v>0.1354371441187236</v>
      </c>
      <c r="AM97" s="68">
        <f>X97+Y97</f>
        <v>0.32034685658539935</v>
      </c>
      <c r="AN97" s="68">
        <f>X97+Z97</f>
        <v>6.7503382743494184E-2</v>
      </c>
      <c r="AO97" s="68">
        <f>X97+AA97</f>
        <v>7.4997760778128558E-2</v>
      </c>
      <c r="AP97" s="68">
        <f>X97</f>
        <v>5.2435586639053622E-2</v>
      </c>
    </row>
    <row r="98" spans="1:42" s="129" customFormat="1" ht="12" thickBot="1" x14ac:dyDescent="0.25">
      <c r="A98" s="119"/>
      <c r="B98" s="119"/>
      <c r="C98" s="101">
        <v>11</v>
      </c>
      <c r="D98" s="121"/>
      <c r="E98" s="122"/>
      <c r="F98" s="122"/>
      <c r="G98" s="123"/>
      <c r="H98" s="122"/>
      <c r="I98" s="122"/>
      <c r="J98" s="122"/>
      <c r="K98" s="122"/>
      <c r="L98" s="122"/>
      <c r="M98" s="122"/>
      <c r="N98" s="124">
        <f>SUM(G97:N97)</f>
        <v>1.1147960465094953</v>
      </c>
      <c r="O98" s="125"/>
      <c r="P98" s="126"/>
      <c r="Q98" s="127"/>
      <c r="R98" s="127"/>
      <c r="S98" s="127"/>
      <c r="T98" s="127"/>
      <c r="U98" s="127"/>
      <c r="V98" s="127"/>
      <c r="W98" s="124"/>
      <c r="X98" s="125"/>
      <c r="Y98" s="126"/>
      <c r="Z98" s="126"/>
      <c r="AA98" s="126"/>
      <c r="AB98" s="126"/>
      <c r="AC98" s="126"/>
      <c r="AD98" s="126"/>
      <c r="AE98" s="124">
        <f>SUM(X97:AE97)</f>
        <v>0.99999999999999989</v>
      </c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</row>
    <row r="99" spans="1:42" s="85" customFormat="1" x14ac:dyDescent="0.2">
      <c r="A99" s="71"/>
      <c r="B99" s="71"/>
      <c r="C99" s="1">
        <v>12</v>
      </c>
      <c r="D99" s="15" t="s">
        <v>34</v>
      </c>
      <c r="E99" s="16" t="s">
        <v>35</v>
      </c>
      <c r="F99" s="15" t="s">
        <v>28</v>
      </c>
      <c r="G99" s="72">
        <f t="shared" ref="G99:N99" si="189">X$97*G$3</f>
        <v>1.1060631556675374E-2</v>
      </c>
      <c r="H99" s="73">
        <f t="shared" si="189"/>
        <v>7.5350044672409744E-2</v>
      </c>
      <c r="I99" s="73">
        <f t="shared" si="189"/>
        <v>4.2378176543739062E-3</v>
      </c>
      <c r="J99" s="73">
        <f t="shared" si="189"/>
        <v>6.3456114766148276E-3</v>
      </c>
      <c r="K99" s="73">
        <f t="shared" si="189"/>
        <v>5.4218517237952846E-2</v>
      </c>
      <c r="L99" s="73">
        <f t="shared" si="189"/>
        <v>8.7475497702483182E-2</v>
      </c>
      <c r="M99" s="73">
        <f t="shared" si="189"/>
        <v>1.7014345213557925E-2</v>
      </c>
      <c r="N99" s="74">
        <f t="shared" si="189"/>
        <v>0.10940043971355062</v>
      </c>
      <c r="O99" s="75">
        <f t="shared" ref="O99:O104" si="190">SUM(G99:N99)</f>
        <v>0.36510290522761846</v>
      </c>
      <c r="P99" s="76">
        <f>'input &amp; output'!D40</f>
        <v>0.11</v>
      </c>
      <c r="Q99" s="77"/>
      <c r="R99" s="77"/>
      <c r="S99" s="77"/>
      <c r="T99" s="77"/>
      <c r="U99" s="77"/>
      <c r="V99" s="77"/>
      <c r="W99" s="78">
        <f t="shared" ref="W99:W104" si="191">O99*P99</f>
        <v>4.0161319575038032E-2</v>
      </c>
      <c r="X99" s="79">
        <f t="shared" ref="X99:AE99" si="192">G$3*$P99</f>
        <v>2.3203125000000002E-2</v>
      </c>
      <c r="Y99" s="80">
        <f t="shared" si="192"/>
        <v>3.09375E-2</v>
      </c>
      <c r="Z99" s="80">
        <f t="shared" si="192"/>
        <v>3.09375E-2</v>
      </c>
      <c r="AA99" s="80">
        <f t="shared" si="192"/>
        <v>3.09375E-2</v>
      </c>
      <c r="AB99" s="80">
        <f t="shared" si="192"/>
        <v>4.1250000000000002E-2</v>
      </c>
      <c r="AC99" s="80">
        <f t="shared" si="192"/>
        <v>4.1250000000000002E-2</v>
      </c>
      <c r="AD99" s="80">
        <f t="shared" si="192"/>
        <v>4.1250000000000002E-2</v>
      </c>
      <c r="AE99" s="81">
        <f t="shared" si="192"/>
        <v>5.5E-2</v>
      </c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</row>
    <row r="100" spans="1:42" s="112" customFormat="1" x14ac:dyDescent="0.2">
      <c r="A100" s="86"/>
      <c r="B100" s="86"/>
      <c r="C100" s="101">
        <v>12</v>
      </c>
      <c r="D100" s="23" t="s">
        <v>36</v>
      </c>
      <c r="E100" s="24" t="s">
        <v>37</v>
      </c>
      <c r="F100" s="23" t="s">
        <v>29</v>
      </c>
      <c r="G100" s="102">
        <f t="shared" ref="G100:N100" si="193">X$97*G$4</f>
        <v>1.1060631556675374E-2</v>
      </c>
      <c r="H100" s="103">
        <f t="shared" si="193"/>
        <v>7.5350044672409744E-2</v>
      </c>
      <c r="I100" s="103">
        <f t="shared" si="193"/>
        <v>4.2378176543739062E-3</v>
      </c>
      <c r="J100" s="103">
        <f t="shared" si="193"/>
        <v>0</v>
      </c>
      <c r="K100" s="103">
        <f t="shared" si="193"/>
        <v>5.4218517237952846E-2</v>
      </c>
      <c r="L100" s="103">
        <f t="shared" si="193"/>
        <v>0</v>
      </c>
      <c r="M100" s="103">
        <f t="shared" si="193"/>
        <v>0</v>
      </c>
      <c r="N100" s="104">
        <f t="shared" si="193"/>
        <v>0</v>
      </c>
      <c r="O100" s="105">
        <f t="shared" si="190"/>
        <v>0.14486701112141187</v>
      </c>
      <c r="P100" s="92">
        <f>'input &amp; output'!E40</f>
        <v>0.13</v>
      </c>
      <c r="Q100" s="93"/>
      <c r="R100" s="93"/>
      <c r="S100" s="93"/>
      <c r="T100" s="93"/>
      <c r="U100" s="93"/>
      <c r="V100" s="93"/>
      <c r="W100" s="107">
        <f t="shared" si="191"/>
        <v>1.8832711445783544E-2</v>
      </c>
      <c r="X100" s="108">
        <f t="shared" ref="X100:AE100" si="194">G$4*$P100</f>
        <v>2.7421875000000002E-2</v>
      </c>
      <c r="Y100" s="109">
        <f t="shared" si="194"/>
        <v>3.6562499999999998E-2</v>
      </c>
      <c r="Z100" s="109">
        <f t="shared" si="194"/>
        <v>3.6562499999999998E-2</v>
      </c>
      <c r="AA100" s="109">
        <f t="shared" si="194"/>
        <v>0</v>
      </c>
      <c r="AB100" s="109">
        <f t="shared" si="194"/>
        <v>4.8750000000000002E-2</v>
      </c>
      <c r="AC100" s="109">
        <f t="shared" si="194"/>
        <v>0</v>
      </c>
      <c r="AD100" s="109">
        <f t="shared" si="194"/>
        <v>0</v>
      </c>
      <c r="AE100" s="110">
        <f t="shared" si="194"/>
        <v>0</v>
      </c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</row>
    <row r="101" spans="1:42" s="112" customFormat="1" x14ac:dyDescent="0.2">
      <c r="A101" s="86"/>
      <c r="B101" s="86"/>
      <c r="C101" s="101">
        <v>12</v>
      </c>
      <c r="D101" s="23" t="s">
        <v>34</v>
      </c>
      <c r="E101" s="24" t="s">
        <v>39</v>
      </c>
      <c r="F101" s="23" t="s">
        <v>30</v>
      </c>
      <c r="G101" s="102">
        <f t="shared" ref="G101:N101" si="195">X$97*G$5</f>
        <v>1.1060631556675374E-2</v>
      </c>
      <c r="H101" s="103">
        <f t="shared" si="195"/>
        <v>7.5350044672409744E-2</v>
      </c>
      <c r="I101" s="103">
        <f t="shared" si="195"/>
        <v>0</v>
      </c>
      <c r="J101" s="103">
        <f t="shared" si="195"/>
        <v>6.3456114766148276E-3</v>
      </c>
      <c r="K101" s="103">
        <f t="shared" si="195"/>
        <v>0</v>
      </c>
      <c r="L101" s="103">
        <f t="shared" si="195"/>
        <v>8.7475497702483182E-2</v>
      </c>
      <c r="M101" s="103">
        <f t="shared" si="195"/>
        <v>0</v>
      </c>
      <c r="N101" s="104">
        <f t="shared" si="195"/>
        <v>0</v>
      </c>
      <c r="O101" s="105">
        <f t="shared" si="190"/>
        <v>0.18023178540818313</v>
      </c>
      <c r="P101" s="92">
        <f>'input &amp; output'!F40</f>
        <v>0.15</v>
      </c>
      <c r="Q101" s="106"/>
      <c r="R101" s="106"/>
      <c r="S101" s="106"/>
      <c r="T101" s="106"/>
      <c r="U101" s="106"/>
      <c r="V101" s="106"/>
      <c r="W101" s="107">
        <f t="shared" si="191"/>
        <v>2.7034767811227468E-2</v>
      </c>
      <c r="X101" s="108">
        <f t="shared" ref="X101:AE101" si="196">G$5*$P101</f>
        <v>3.1640624999999999E-2</v>
      </c>
      <c r="Y101" s="109">
        <f t="shared" si="196"/>
        <v>4.2187499999999996E-2</v>
      </c>
      <c r="Z101" s="109">
        <f t="shared" si="196"/>
        <v>0</v>
      </c>
      <c r="AA101" s="109">
        <f t="shared" si="196"/>
        <v>4.2187499999999996E-2</v>
      </c>
      <c r="AB101" s="109">
        <f t="shared" si="196"/>
        <v>0</v>
      </c>
      <c r="AC101" s="109">
        <f t="shared" si="196"/>
        <v>5.6249999999999994E-2</v>
      </c>
      <c r="AD101" s="109">
        <f t="shared" si="196"/>
        <v>0</v>
      </c>
      <c r="AE101" s="110">
        <f t="shared" si="196"/>
        <v>0</v>
      </c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</row>
    <row r="102" spans="1:42" s="112" customFormat="1" ht="13.5" customHeight="1" thickBot="1" x14ac:dyDescent="0.25">
      <c r="A102" s="86"/>
      <c r="B102" s="86"/>
      <c r="C102" s="101">
        <v>12</v>
      </c>
      <c r="D102" s="36" t="s">
        <v>40</v>
      </c>
      <c r="E102" s="37" t="s">
        <v>41</v>
      </c>
      <c r="F102" s="36" t="s">
        <v>31</v>
      </c>
      <c r="G102" s="102">
        <f t="shared" ref="G102:N102" si="197">X$97*G$6</f>
        <v>1.1060631556675374E-2</v>
      </c>
      <c r="H102" s="103">
        <f t="shared" si="197"/>
        <v>3.7675022336204872E-2</v>
      </c>
      <c r="I102" s="103">
        <f t="shared" si="197"/>
        <v>4.2378176543739062E-3</v>
      </c>
      <c r="J102" s="103">
        <f t="shared" si="197"/>
        <v>6.3456114766148276E-3</v>
      </c>
      <c r="K102" s="103">
        <f t="shared" si="197"/>
        <v>2.7109258618976423E-2</v>
      </c>
      <c r="L102" s="103">
        <f t="shared" si="197"/>
        <v>4.3737748851241591E-2</v>
      </c>
      <c r="M102" s="103">
        <f t="shared" si="197"/>
        <v>1.7014345213557925E-2</v>
      </c>
      <c r="N102" s="104">
        <f t="shared" si="197"/>
        <v>5.4700219856775312E-2</v>
      </c>
      <c r="O102" s="105">
        <f t="shared" si="190"/>
        <v>0.20188065556442025</v>
      </c>
      <c r="P102" s="92">
        <f>'input &amp; output'!G40</f>
        <v>0.17</v>
      </c>
      <c r="Q102" s="106"/>
      <c r="R102" s="106"/>
      <c r="S102" s="106"/>
      <c r="T102" s="106"/>
      <c r="U102" s="106"/>
      <c r="V102" s="106"/>
      <c r="W102" s="107">
        <f t="shared" si="191"/>
        <v>3.4319711445951445E-2</v>
      </c>
      <c r="X102" s="108">
        <f t="shared" ref="X102:AE102" si="198">G$6*$P102</f>
        <v>3.5859375000000006E-2</v>
      </c>
      <c r="Y102" s="109">
        <f t="shared" si="198"/>
        <v>2.390625E-2</v>
      </c>
      <c r="Z102" s="109">
        <f t="shared" si="198"/>
        <v>4.7812500000000001E-2</v>
      </c>
      <c r="AA102" s="109">
        <f t="shared" si="198"/>
        <v>4.7812500000000001E-2</v>
      </c>
      <c r="AB102" s="109">
        <f t="shared" si="198"/>
        <v>3.1875000000000001E-2</v>
      </c>
      <c r="AC102" s="109">
        <f t="shared" si="198"/>
        <v>3.1875000000000001E-2</v>
      </c>
      <c r="AD102" s="109">
        <f t="shared" si="198"/>
        <v>6.3750000000000001E-2</v>
      </c>
      <c r="AE102" s="110">
        <f t="shared" si="198"/>
        <v>4.2500000000000003E-2</v>
      </c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</row>
    <row r="103" spans="1:42" s="112" customFormat="1" ht="12.75" customHeight="1" x14ac:dyDescent="0.2">
      <c r="A103" s="86"/>
      <c r="B103" s="86"/>
      <c r="C103" s="101">
        <v>12</v>
      </c>
      <c r="D103" s="3" t="s">
        <v>42</v>
      </c>
      <c r="E103" s="2" t="s">
        <v>43</v>
      </c>
      <c r="F103" s="3" t="s">
        <v>32</v>
      </c>
      <c r="G103" s="102">
        <f t="shared" ref="G103:N103" si="199">X$97*G$7</f>
        <v>1.1060631556675374E-2</v>
      </c>
      <c r="H103" s="103">
        <f t="shared" si="199"/>
        <v>3.7675022336204872E-2</v>
      </c>
      <c r="I103" s="103">
        <f t="shared" si="199"/>
        <v>0</v>
      </c>
      <c r="J103" s="103">
        <f t="shared" si="199"/>
        <v>0</v>
      </c>
      <c r="K103" s="103">
        <f t="shared" si="199"/>
        <v>0</v>
      </c>
      <c r="L103" s="103">
        <f t="shared" si="199"/>
        <v>0</v>
      </c>
      <c r="M103" s="103">
        <f t="shared" si="199"/>
        <v>0</v>
      </c>
      <c r="N103" s="104">
        <f t="shared" si="199"/>
        <v>0</v>
      </c>
      <c r="O103" s="105">
        <f t="shared" si="190"/>
        <v>4.8735653892880246E-2</v>
      </c>
      <c r="P103" s="92">
        <f>'input &amp; output'!H40</f>
        <v>0.19</v>
      </c>
      <c r="Q103" s="106"/>
      <c r="R103" s="106"/>
      <c r="S103" s="106"/>
      <c r="T103" s="106"/>
      <c r="U103" s="106"/>
      <c r="V103" s="106"/>
      <c r="W103" s="107">
        <f t="shared" si="191"/>
        <v>9.2597742396472466E-3</v>
      </c>
      <c r="X103" s="108">
        <f t="shared" ref="X103:AE103" si="200">G$7*$P103</f>
        <v>4.0078124999999999E-2</v>
      </c>
      <c r="Y103" s="109">
        <f t="shared" si="200"/>
        <v>2.6718749999999999E-2</v>
      </c>
      <c r="Z103" s="109">
        <f t="shared" si="200"/>
        <v>0</v>
      </c>
      <c r="AA103" s="109">
        <f t="shared" si="200"/>
        <v>0</v>
      </c>
      <c r="AB103" s="109">
        <f t="shared" si="200"/>
        <v>0</v>
      </c>
      <c r="AC103" s="109">
        <f t="shared" si="200"/>
        <v>0</v>
      </c>
      <c r="AD103" s="109">
        <f t="shared" si="200"/>
        <v>0</v>
      </c>
      <c r="AE103" s="110">
        <f t="shared" si="200"/>
        <v>0</v>
      </c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</row>
    <row r="104" spans="1:42" s="112" customFormat="1" ht="13.5" customHeight="1" x14ac:dyDescent="0.2">
      <c r="A104" s="86"/>
      <c r="B104" s="86"/>
      <c r="C104" s="101">
        <v>12</v>
      </c>
      <c r="D104" s="9" t="s">
        <v>44</v>
      </c>
      <c r="E104" s="44" t="s">
        <v>45</v>
      </c>
      <c r="F104" s="9" t="s">
        <v>33</v>
      </c>
      <c r="G104" s="102">
        <f t="shared" ref="G104:N104" si="201">X$97*G$8</f>
        <v>5.5303157783376869E-3</v>
      </c>
      <c r="H104" s="103">
        <f t="shared" si="201"/>
        <v>3.7675022336204872E-2</v>
      </c>
      <c r="I104" s="103">
        <f t="shared" si="201"/>
        <v>2.1189088271869531E-3</v>
      </c>
      <c r="J104" s="103">
        <f t="shared" si="201"/>
        <v>3.1728057383074138E-3</v>
      </c>
      <c r="K104" s="103">
        <f t="shared" si="201"/>
        <v>2.7109258618976423E-2</v>
      </c>
      <c r="L104" s="103">
        <f t="shared" si="201"/>
        <v>4.3737748851241591E-2</v>
      </c>
      <c r="M104" s="103">
        <f t="shared" si="201"/>
        <v>8.5071726067789625E-3</v>
      </c>
      <c r="N104" s="104">
        <f t="shared" si="201"/>
        <v>5.4700219856775312E-2</v>
      </c>
      <c r="O104" s="105">
        <f t="shared" si="190"/>
        <v>0.18255145261380923</v>
      </c>
      <c r="P104" s="92">
        <f>'input &amp; output'!I40</f>
        <v>0.25</v>
      </c>
      <c r="Q104" s="106"/>
      <c r="R104" s="106"/>
      <c r="S104" s="106"/>
      <c r="T104" s="106"/>
      <c r="U104" s="106"/>
      <c r="V104" s="106"/>
      <c r="W104" s="107">
        <f t="shared" si="191"/>
        <v>4.5637863153452307E-2</v>
      </c>
      <c r="X104" s="108">
        <f t="shared" ref="X104:AE104" si="202">G$8*$P104</f>
        <v>2.63671875E-2</v>
      </c>
      <c r="Y104" s="109">
        <f t="shared" si="202"/>
        <v>3.515625E-2</v>
      </c>
      <c r="Z104" s="109">
        <f t="shared" si="202"/>
        <v>3.515625E-2</v>
      </c>
      <c r="AA104" s="109">
        <f t="shared" si="202"/>
        <v>3.515625E-2</v>
      </c>
      <c r="AB104" s="109">
        <f t="shared" si="202"/>
        <v>4.6875E-2</v>
      </c>
      <c r="AC104" s="109">
        <f t="shared" si="202"/>
        <v>4.6875E-2</v>
      </c>
      <c r="AD104" s="109">
        <f t="shared" si="202"/>
        <v>4.6875E-2</v>
      </c>
      <c r="AE104" s="110">
        <f t="shared" si="202"/>
        <v>6.25E-2</v>
      </c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</row>
    <row r="105" spans="1:42" s="112" customFormat="1" x14ac:dyDescent="0.2">
      <c r="A105" s="60">
        <v>1</v>
      </c>
      <c r="B105" s="60">
        <v>1</v>
      </c>
      <c r="C105" s="101">
        <v>12</v>
      </c>
      <c r="D105" s="62"/>
      <c r="E105" s="63"/>
      <c r="F105" s="63"/>
      <c r="G105" s="115">
        <f t="shared" ref="G105:O105" si="203">SUM(G99:G104)</f>
        <v>6.0833473561714556E-2</v>
      </c>
      <c r="H105" s="99">
        <f t="shared" si="203"/>
        <v>0.33907520102584388</v>
      </c>
      <c r="I105" s="99">
        <f t="shared" si="203"/>
        <v>1.4832361790308671E-2</v>
      </c>
      <c r="J105" s="99">
        <f t="shared" si="203"/>
        <v>2.2209640168151894E-2</v>
      </c>
      <c r="K105" s="99">
        <f t="shared" si="203"/>
        <v>0.16265555171385854</v>
      </c>
      <c r="L105" s="99">
        <f t="shared" si="203"/>
        <v>0.26242649310744953</v>
      </c>
      <c r="M105" s="99">
        <f t="shared" si="203"/>
        <v>4.2535863033894811E-2</v>
      </c>
      <c r="N105" s="116">
        <f t="shared" si="203"/>
        <v>0.21880087942710125</v>
      </c>
      <c r="O105" s="115">
        <f t="shared" si="203"/>
        <v>1.1233694638283231</v>
      </c>
      <c r="P105" s="99">
        <v>1</v>
      </c>
      <c r="Q105" s="19">
        <f>$P99</f>
        <v>0.11</v>
      </c>
      <c r="R105" s="19">
        <f>$P100</f>
        <v>0.13</v>
      </c>
      <c r="S105" s="19">
        <f>$P101</f>
        <v>0.15</v>
      </c>
      <c r="T105" s="19">
        <f>$P102</f>
        <v>0.17</v>
      </c>
      <c r="U105" s="19">
        <f>$P103</f>
        <v>0.19</v>
      </c>
      <c r="V105" s="19">
        <f>$P104</f>
        <v>0.25</v>
      </c>
      <c r="W105" s="116">
        <f>SUM(W99:W104)</f>
        <v>0.17524614767110006</v>
      </c>
      <c r="X105" s="117">
        <f t="shared" ref="X105:AE105" si="204">X97*SUM(X99:X104)/$W105</f>
        <v>5.522547993611026E-2</v>
      </c>
      <c r="Y105" s="84">
        <f t="shared" si="204"/>
        <v>0.29882700272310092</v>
      </c>
      <c r="Z105" s="84">
        <f t="shared" si="204"/>
        <v>1.2937416743363487E-2</v>
      </c>
      <c r="AA105" s="84">
        <f t="shared" si="204"/>
        <v>2.00963868040679E-2</v>
      </c>
      <c r="AB105" s="84">
        <f t="shared" si="204"/>
        <v>0.13922321877722124</v>
      </c>
      <c r="AC105" s="84">
        <f t="shared" si="204"/>
        <v>0.23460420937371138</v>
      </c>
      <c r="AD105" s="84">
        <f t="shared" si="204"/>
        <v>3.9320749146643456E-2</v>
      </c>
      <c r="AE105" s="84">
        <f t="shared" si="204"/>
        <v>0.19976553649578122</v>
      </c>
      <c r="AF105" s="67">
        <f>AM105-AJ105*AK105</f>
        <v>4.5893688419587131E-2</v>
      </c>
      <c r="AG105" s="67">
        <f>AN105-AJ105*AL105</f>
        <v>3.5802105442676313E-3</v>
      </c>
      <c r="AH105" s="67">
        <f>AO105-AK105*AL105</f>
        <v>-2.3428709215707333E-3</v>
      </c>
      <c r="AI105" s="67">
        <f>AP105-AJ105*AK105*AL105</f>
        <v>1.5910570911740522E-2</v>
      </c>
      <c r="AJ105" s="68">
        <f>X105+Y105+Z105+AB105</f>
        <v>0.50621311817979586</v>
      </c>
      <c r="AK105" s="68">
        <f>X105+Y105+AA105+AC105</f>
        <v>0.60875307883699048</v>
      </c>
      <c r="AL105" s="68">
        <f>X105+Z105+AA105+AD105</f>
        <v>0.12758003263018511</v>
      </c>
      <c r="AM105" s="68">
        <f>X105+Y105</f>
        <v>0.35405248265921119</v>
      </c>
      <c r="AN105" s="68">
        <f>X105+Z105</f>
        <v>6.8162896679473742E-2</v>
      </c>
      <c r="AO105" s="68">
        <f>X105+AA105</f>
        <v>7.5321866740178156E-2</v>
      </c>
      <c r="AP105" s="68">
        <f>X105</f>
        <v>5.522547993611026E-2</v>
      </c>
    </row>
    <row r="106" spans="1:42" s="129" customFormat="1" ht="12" thickBot="1" x14ac:dyDescent="0.25">
      <c r="A106" s="119"/>
      <c r="B106" s="119"/>
      <c r="C106" s="101">
        <v>12</v>
      </c>
      <c r="D106" s="121"/>
      <c r="E106" s="122"/>
      <c r="F106" s="122"/>
      <c r="G106" s="123"/>
      <c r="H106" s="122"/>
      <c r="I106" s="122"/>
      <c r="J106" s="122"/>
      <c r="K106" s="122"/>
      <c r="L106" s="122"/>
      <c r="M106" s="122"/>
      <c r="N106" s="124">
        <f>SUM(G105:N105)</f>
        <v>1.1233694638283231</v>
      </c>
      <c r="O106" s="125"/>
      <c r="P106" s="126"/>
      <c r="Q106" s="127"/>
      <c r="R106" s="127"/>
      <c r="S106" s="127"/>
      <c r="T106" s="127"/>
      <c r="U106" s="127"/>
      <c r="V106" s="127"/>
      <c r="W106" s="124"/>
      <c r="X106" s="125"/>
      <c r="Y106" s="126"/>
      <c r="Z106" s="126"/>
      <c r="AA106" s="126"/>
      <c r="AB106" s="126"/>
      <c r="AC106" s="126"/>
      <c r="AD106" s="126"/>
      <c r="AE106" s="124">
        <f>SUM(X105:AE105)</f>
        <v>0.99999999999999978</v>
      </c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</row>
    <row r="107" spans="1:42" s="85" customFormat="1" x14ac:dyDescent="0.2">
      <c r="A107" s="71"/>
      <c r="B107" s="71"/>
      <c r="C107" s="1">
        <v>13</v>
      </c>
      <c r="D107" s="15" t="s">
        <v>34</v>
      </c>
      <c r="E107" s="16" t="s">
        <v>35</v>
      </c>
      <c r="F107" s="15" t="s">
        <v>28</v>
      </c>
      <c r="G107" s="72">
        <f t="shared" ref="G107:N107" si="205">X$105*G$3</f>
        <v>1.1649124674023258E-2</v>
      </c>
      <c r="H107" s="73">
        <f t="shared" si="205"/>
        <v>8.4045094515872137E-2</v>
      </c>
      <c r="I107" s="73">
        <f t="shared" si="205"/>
        <v>3.6386484590709809E-3</v>
      </c>
      <c r="J107" s="73">
        <f t="shared" si="205"/>
        <v>5.6521087886440965E-3</v>
      </c>
      <c r="K107" s="73">
        <f t="shared" si="205"/>
        <v>5.2208707041457969E-2</v>
      </c>
      <c r="L107" s="73">
        <f t="shared" si="205"/>
        <v>8.7976578515141762E-2</v>
      </c>
      <c r="M107" s="73">
        <f t="shared" si="205"/>
        <v>1.4745280929991295E-2</v>
      </c>
      <c r="N107" s="74">
        <f t="shared" si="205"/>
        <v>9.9882768247890608E-2</v>
      </c>
      <c r="O107" s="75">
        <f t="shared" ref="O107:O112" si="206">SUM(G107:N107)</f>
        <v>0.3597983111720921</v>
      </c>
      <c r="P107" s="76">
        <f>'input &amp; output'!D41</f>
        <v>0.11</v>
      </c>
      <c r="Q107" s="77"/>
      <c r="R107" s="77"/>
      <c r="S107" s="77"/>
      <c r="T107" s="77"/>
      <c r="U107" s="77"/>
      <c r="V107" s="77"/>
      <c r="W107" s="78">
        <f t="shared" ref="W107:W112" si="207">O107*P107</f>
        <v>3.9577814228930135E-2</v>
      </c>
      <c r="X107" s="79">
        <f t="shared" ref="X107:AE107" si="208">G$3*$P107</f>
        <v>2.3203125000000002E-2</v>
      </c>
      <c r="Y107" s="80">
        <f t="shared" si="208"/>
        <v>3.09375E-2</v>
      </c>
      <c r="Z107" s="80">
        <f t="shared" si="208"/>
        <v>3.09375E-2</v>
      </c>
      <c r="AA107" s="80">
        <f t="shared" si="208"/>
        <v>3.09375E-2</v>
      </c>
      <c r="AB107" s="80">
        <f t="shared" si="208"/>
        <v>4.1250000000000002E-2</v>
      </c>
      <c r="AC107" s="80">
        <f t="shared" si="208"/>
        <v>4.1250000000000002E-2</v>
      </c>
      <c r="AD107" s="80">
        <f t="shared" si="208"/>
        <v>4.1250000000000002E-2</v>
      </c>
      <c r="AE107" s="81">
        <f t="shared" si="208"/>
        <v>5.5E-2</v>
      </c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</row>
    <row r="108" spans="1:42" s="112" customFormat="1" x14ac:dyDescent="0.2">
      <c r="A108" s="86"/>
      <c r="B108" s="86"/>
      <c r="C108" s="101">
        <v>13</v>
      </c>
      <c r="D108" s="23" t="s">
        <v>36</v>
      </c>
      <c r="E108" s="24" t="s">
        <v>37</v>
      </c>
      <c r="F108" s="23" t="s">
        <v>29</v>
      </c>
      <c r="G108" s="102">
        <f t="shared" ref="G108:N108" si="209">X$105*G$4</f>
        <v>1.1649124674023258E-2</v>
      </c>
      <c r="H108" s="103">
        <f t="shared" si="209"/>
        <v>8.4045094515872137E-2</v>
      </c>
      <c r="I108" s="103">
        <f t="shared" si="209"/>
        <v>3.6386484590709809E-3</v>
      </c>
      <c r="J108" s="103">
        <f t="shared" si="209"/>
        <v>0</v>
      </c>
      <c r="K108" s="103">
        <f t="shared" si="209"/>
        <v>5.2208707041457969E-2</v>
      </c>
      <c r="L108" s="103">
        <f t="shared" si="209"/>
        <v>0</v>
      </c>
      <c r="M108" s="103">
        <f t="shared" si="209"/>
        <v>0</v>
      </c>
      <c r="N108" s="104">
        <f t="shared" si="209"/>
        <v>0</v>
      </c>
      <c r="O108" s="105">
        <f t="shared" si="206"/>
        <v>0.15154157469042434</v>
      </c>
      <c r="P108" s="92">
        <f>'input &amp; output'!E41</f>
        <v>0.13</v>
      </c>
      <c r="Q108" s="93"/>
      <c r="R108" s="93"/>
      <c r="S108" s="93"/>
      <c r="T108" s="93"/>
      <c r="U108" s="93"/>
      <c r="V108" s="93"/>
      <c r="W108" s="107">
        <f t="shared" si="207"/>
        <v>1.9700404709755166E-2</v>
      </c>
      <c r="X108" s="108">
        <f t="shared" ref="X108:AE108" si="210">G$4*$P108</f>
        <v>2.7421875000000002E-2</v>
      </c>
      <c r="Y108" s="109">
        <f t="shared" si="210"/>
        <v>3.6562499999999998E-2</v>
      </c>
      <c r="Z108" s="109">
        <f t="shared" si="210"/>
        <v>3.6562499999999998E-2</v>
      </c>
      <c r="AA108" s="109">
        <f t="shared" si="210"/>
        <v>0</v>
      </c>
      <c r="AB108" s="109">
        <f t="shared" si="210"/>
        <v>4.8750000000000002E-2</v>
      </c>
      <c r="AC108" s="109">
        <f t="shared" si="210"/>
        <v>0</v>
      </c>
      <c r="AD108" s="109">
        <f t="shared" si="210"/>
        <v>0</v>
      </c>
      <c r="AE108" s="110">
        <f t="shared" si="210"/>
        <v>0</v>
      </c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</row>
    <row r="109" spans="1:42" s="112" customFormat="1" x14ac:dyDescent="0.2">
      <c r="A109" s="86"/>
      <c r="B109" s="86"/>
      <c r="C109" s="101">
        <v>13</v>
      </c>
      <c r="D109" s="23" t="s">
        <v>34</v>
      </c>
      <c r="E109" s="24" t="s">
        <v>39</v>
      </c>
      <c r="F109" s="23" t="s">
        <v>30</v>
      </c>
      <c r="G109" s="102">
        <f t="shared" ref="G109:N109" si="211">X$105*G$5</f>
        <v>1.1649124674023258E-2</v>
      </c>
      <c r="H109" s="103">
        <f t="shared" si="211"/>
        <v>8.4045094515872137E-2</v>
      </c>
      <c r="I109" s="103">
        <f t="shared" si="211"/>
        <v>0</v>
      </c>
      <c r="J109" s="103">
        <f t="shared" si="211"/>
        <v>5.6521087886440965E-3</v>
      </c>
      <c r="K109" s="103">
        <f t="shared" si="211"/>
        <v>0</v>
      </c>
      <c r="L109" s="103">
        <f t="shared" si="211"/>
        <v>8.7976578515141762E-2</v>
      </c>
      <c r="M109" s="103">
        <f t="shared" si="211"/>
        <v>0</v>
      </c>
      <c r="N109" s="104">
        <f t="shared" si="211"/>
        <v>0</v>
      </c>
      <c r="O109" s="105">
        <f t="shared" si="206"/>
        <v>0.18932290649368128</v>
      </c>
      <c r="P109" s="92">
        <f>'input &amp; output'!F41</f>
        <v>0.15</v>
      </c>
      <c r="Q109" s="106"/>
      <c r="R109" s="106"/>
      <c r="S109" s="106"/>
      <c r="T109" s="106"/>
      <c r="U109" s="106"/>
      <c r="V109" s="106"/>
      <c r="W109" s="107">
        <f t="shared" si="207"/>
        <v>2.8398435974052189E-2</v>
      </c>
      <c r="X109" s="108">
        <f t="shared" ref="X109:AE109" si="212">G$5*$P109</f>
        <v>3.1640624999999999E-2</v>
      </c>
      <c r="Y109" s="109">
        <f t="shared" si="212"/>
        <v>4.2187499999999996E-2</v>
      </c>
      <c r="Z109" s="109">
        <f t="shared" si="212"/>
        <v>0</v>
      </c>
      <c r="AA109" s="109">
        <f t="shared" si="212"/>
        <v>4.2187499999999996E-2</v>
      </c>
      <c r="AB109" s="109">
        <f t="shared" si="212"/>
        <v>0</v>
      </c>
      <c r="AC109" s="109">
        <f t="shared" si="212"/>
        <v>5.6249999999999994E-2</v>
      </c>
      <c r="AD109" s="109">
        <f t="shared" si="212"/>
        <v>0</v>
      </c>
      <c r="AE109" s="110">
        <f t="shared" si="212"/>
        <v>0</v>
      </c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</row>
    <row r="110" spans="1:42" s="112" customFormat="1" ht="13.5" customHeight="1" thickBot="1" x14ac:dyDescent="0.25">
      <c r="A110" s="86"/>
      <c r="B110" s="86"/>
      <c r="C110" s="101">
        <v>13</v>
      </c>
      <c r="D110" s="36" t="s">
        <v>40</v>
      </c>
      <c r="E110" s="37" t="s">
        <v>41</v>
      </c>
      <c r="F110" s="36" t="s">
        <v>31</v>
      </c>
      <c r="G110" s="102">
        <f t="shared" ref="G110:N110" si="213">X$105*G$6</f>
        <v>1.1649124674023258E-2</v>
      </c>
      <c r="H110" s="103">
        <f t="shared" si="213"/>
        <v>4.2022547257936069E-2</v>
      </c>
      <c r="I110" s="103">
        <f t="shared" si="213"/>
        <v>3.6386484590709809E-3</v>
      </c>
      <c r="J110" s="103">
        <f t="shared" si="213"/>
        <v>5.6521087886440965E-3</v>
      </c>
      <c r="K110" s="103">
        <f t="shared" si="213"/>
        <v>2.6104353520728985E-2</v>
      </c>
      <c r="L110" s="103">
        <f t="shared" si="213"/>
        <v>4.3988289257570881E-2</v>
      </c>
      <c r="M110" s="103">
        <f t="shared" si="213"/>
        <v>1.4745280929991295E-2</v>
      </c>
      <c r="N110" s="104">
        <f t="shared" si="213"/>
        <v>4.9941384123945304E-2</v>
      </c>
      <c r="O110" s="105">
        <f t="shared" si="206"/>
        <v>0.19774173701191089</v>
      </c>
      <c r="P110" s="92">
        <f>'input &amp; output'!G41</f>
        <v>0.17</v>
      </c>
      <c r="Q110" s="106"/>
      <c r="R110" s="106"/>
      <c r="S110" s="106"/>
      <c r="T110" s="106"/>
      <c r="U110" s="106"/>
      <c r="V110" s="106"/>
      <c r="W110" s="107">
        <f t="shared" si="207"/>
        <v>3.3616095292024854E-2</v>
      </c>
      <c r="X110" s="108">
        <f t="shared" ref="X110:AE110" si="214">G$6*$P110</f>
        <v>3.5859375000000006E-2</v>
      </c>
      <c r="Y110" s="109">
        <f t="shared" si="214"/>
        <v>2.390625E-2</v>
      </c>
      <c r="Z110" s="109">
        <f t="shared" si="214"/>
        <v>4.7812500000000001E-2</v>
      </c>
      <c r="AA110" s="109">
        <f t="shared" si="214"/>
        <v>4.7812500000000001E-2</v>
      </c>
      <c r="AB110" s="109">
        <f t="shared" si="214"/>
        <v>3.1875000000000001E-2</v>
      </c>
      <c r="AC110" s="109">
        <f t="shared" si="214"/>
        <v>3.1875000000000001E-2</v>
      </c>
      <c r="AD110" s="109">
        <f t="shared" si="214"/>
        <v>6.3750000000000001E-2</v>
      </c>
      <c r="AE110" s="110">
        <f t="shared" si="214"/>
        <v>4.2500000000000003E-2</v>
      </c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</row>
    <row r="111" spans="1:42" s="112" customFormat="1" ht="12.75" customHeight="1" x14ac:dyDescent="0.2">
      <c r="A111" s="86"/>
      <c r="B111" s="86"/>
      <c r="C111" s="101">
        <v>13</v>
      </c>
      <c r="D111" s="3" t="s">
        <v>42</v>
      </c>
      <c r="E111" s="2" t="s">
        <v>43</v>
      </c>
      <c r="F111" s="3" t="s">
        <v>32</v>
      </c>
      <c r="G111" s="102">
        <f t="shared" ref="G111:N111" si="215">X$105*G$7</f>
        <v>1.1649124674023258E-2</v>
      </c>
      <c r="H111" s="103">
        <f t="shared" si="215"/>
        <v>4.2022547257936069E-2</v>
      </c>
      <c r="I111" s="103">
        <f t="shared" si="215"/>
        <v>0</v>
      </c>
      <c r="J111" s="103">
        <f t="shared" si="215"/>
        <v>0</v>
      </c>
      <c r="K111" s="103">
        <f t="shared" si="215"/>
        <v>0</v>
      </c>
      <c r="L111" s="103">
        <f t="shared" si="215"/>
        <v>0</v>
      </c>
      <c r="M111" s="103">
        <f t="shared" si="215"/>
        <v>0</v>
      </c>
      <c r="N111" s="104">
        <f t="shared" si="215"/>
        <v>0</v>
      </c>
      <c r="O111" s="105">
        <f t="shared" si="206"/>
        <v>5.3671671931959326E-2</v>
      </c>
      <c r="P111" s="92">
        <f>'input &amp; output'!H41</f>
        <v>0.19</v>
      </c>
      <c r="Q111" s="106"/>
      <c r="R111" s="106"/>
      <c r="S111" s="106"/>
      <c r="T111" s="106"/>
      <c r="U111" s="106"/>
      <c r="V111" s="106"/>
      <c r="W111" s="107">
        <f t="shared" si="207"/>
        <v>1.0197617667072272E-2</v>
      </c>
      <c r="X111" s="108">
        <f t="shared" ref="X111:AE111" si="216">G$7*$P111</f>
        <v>4.0078124999999999E-2</v>
      </c>
      <c r="Y111" s="109">
        <f t="shared" si="216"/>
        <v>2.6718749999999999E-2</v>
      </c>
      <c r="Z111" s="109">
        <f t="shared" si="216"/>
        <v>0</v>
      </c>
      <c r="AA111" s="109">
        <f t="shared" si="216"/>
        <v>0</v>
      </c>
      <c r="AB111" s="109">
        <f t="shared" si="216"/>
        <v>0</v>
      </c>
      <c r="AC111" s="109">
        <f t="shared" si="216"/>
        <v>0</v>
      </c>
      <c r="AD111" s="109">
        <f t="shared" si="216"/>
        <v>0</v>
      </c>
      <c r="AE111" s="110">
        <f t="shared" si="216"/>
        <v>0</v>
      </c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</row>
    <row r="112" spans="1:42" s="112" customFormat="1" ht="13.5" customHeight="1" x14ac:dyDescent="0.2">
      <c r="A112" s="86"/>
      <c r="B112" s="86"/>
      <c r="C112" s="101">
        <v>13</v>
      </c>
      <c r="D112" s="9" t="s">
        <v>44</v>
      </c>
      <c r="E112" s="44" t="s">
        <v>45</v>
      </c>
      <c r="F112" s="9" t="s">
        <v>33</v>
      </c>
      <c r="G112" s="102">
        <f t="shared" ref="G112:N112" si="217">X$105*G$8</f>
        <v>5.8245623370116288E-3</v>
      </c>
      <c r="H112" s="103">
        <f t="shared" si="217"/>
        <v>4.2022547257936069E-2</v>
      </c>
      <c r="I112" s="103">
        <f t="shared" si="217"/>
        <v>1.8193242295354904E-3</v>
      </c>
      <c r="J112" s="103">
        <f t="shared" si="217"/>
        <v>2.8260543943220483E-3</v>
      </c>
      <c r="K112" s="103">
        <f t="shared" si="217"/>
        <v>2.6104353520728985E-2</v>
      </c>
      <c r="L112" s="103">
        <f t="shared" si="217"/>
        <v>4.3988289257570881E-2</v>
      </c>
      <c r="M112" s="103">
        <f t="shared" si="217"/>
        <v>7.3726404649956476E-3</v>
      </c>
      <c r="N112" s="104">
        <f t="shared" si="217"/>
        <v>4.9941384123945304E-2</v>
      </c>
      <c r="O112" s="105">
        <f t="shared" si="206"/>
        <v>0.17989915558604605</v>
      </c>
      <c r="P112" s="92">
        <f>'input &amp; output'!I41</f>
        <v>0.25</v>
      </c>
      <c r="Q112" s="106"/>
      <c r="R112" s="106"/>
      <c r="S112" s="106"/>
      <c r="T112" s="106"/>
      <c r="U112" s="106"/>
      <c r="V112" s="106"/>
      <c r="W112" s="107">
        <f t="shared" si="207"/>
        <v>4.4974788896511513E-2</v>
      </c>
      <c r="X112" s="108">
        <f t="shared" ref="X112:AE112" si="218">G$8*$P112</f>
        <v>2.63671875E-2</v>
      </c>
      <c r="Y112" s="109">
        <f t="shared" si="218"/>
        <v>3.515625E-2</v>
      </c>
      <c r="Z112" s="109">
        <f t="shared" si="218"/>
        <v>3.515625E-2</v>
      </c>
      <c r="AA112" s="109">
        <f t="shared" si="218"/>
        <v>3.515625E-2</v>
      </c>
      <c r="AB112" s="109">
        <f t="shared" si="218"/>
        <v>4.6875E-2</v>
      </c>
      <c r="AC112" s="109">
        <f t="shared" si="218"/>
        <v>4.6875E-2</v>
      </c>
      <c r="AD112" s="109">
        <f t="shared" si="218"/>
        <v>4.6875E-2</v>
      </c>
      <c r="AE112" s="110">
        <f t="shared" si="218"/>
        <v>6.25E-2</v>
      </c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</row>
    <row r="113" spans="1:42" s="112" customFormat="1" x14ac:dyDescent="0.2">
      <c r="A113" s="60">
        <v>1</v>
      </c>
      <c r="B113" s="60">
        <v>1</v>
      </c>
      <c r="C113" s="101">
        <v>13</v>
      </c>
      <c r="D113" s="62"/>
      <c r="E113" s="63"/>
      <c r="F113" s="63"/>
      <c r="G113" s="115">
        <f t="shared" ref="G113:O113" si="219">SUM(G107:G112)</f>
        <v>6.4070185707127913E-2</v>
      </c>
      <c r="H113" s="99">
        <f t="shared" si="219"/>
        <v>0.37820292532142463</v>
      </c>
      <c r="I113" s="99">
        <f t="shared" si="219"/>
        <v>1.2735269606748433E-2</v>
      </c>
      <c r="J113" s="99">
        <f t="shared" si="219"/>
        <v>1.9782380760254337E-2</v>
      </c>
      <c r="K113" s="99">
        <f t="shared" si="219"/>
        <v>0.15662612112437391</v>
      </c>
      <c r="L113" s="99">
        <f t="shared" si="219"/>
        <v>0.26392973554542526</v>
      </c>
      <c r="M113" s="99">
        <f t="shared" si="219"/>
        <v>3.6863202324978236E-2</v>
      </c>
      <c r="N113" s="116">
        <f t="shared" si="219"/>
        <v>0.19976553649578122</v>
      </c>
      <c r="O113" s="115">
        <f t="shared" si="219"/>
        <v>1.1319753568861139</v>
      </c>
      <c r="P113" s="99">
        <v>1</v>
      </c>
      <c r="Q113" s="19">
        <f>$P107</f>
        <v>0.11</v>
      </c>
      <c r="R113" s="19">
        <f>$P108</f>
        <v>0.13</v>
      </c>
      <c r="S113" s="19">
        <f>$P109</f>
        <v>0.15</v>
      </c>
      <c r="T113" s="19">
        <f>$P110</f>
        <v>0.17</v>
      </c>
      <c r="U113" s="19">
        <f>$P111</f>
        <v>0.19</v>
      </c>
      <c r="V113" s="19">
        <f>$P112</f>
        <v>0.25</v>
      </c>
      <c r="W113" s="116">
        <f>SUM(W107:W112)</f>
        <v>0.17646515676834615</v>
      </c>
      <c r="X113" s="117">
        <f t="shared" ref="X113:AE113" si="220">X105*SUM(X107:X112)/$W113</f>
        <v>5.7762020992909925E-2</v>
      </c>
      <c r="Y113" s="84">
        <f t="shared" si="220"/>
        <v>0.33100778509612727</v>
      </c>
      <c r="Z113" s="84">
        <f t="shared" si="220"/>
        <v>1.1031508776310251E-2</v>
      </c>
      <c r="AA113" s="84">
        <f t="shared" si="220"/>
        <v>1.7776429268784498E-2</v>
      </c>
      <c r="AB113" s="84">
        <f t="shared" si="220"/>
        <v>0.13313630066641213</v>
      </c>
      <c r="AC113" s="84">
        <f t="shared" si="220"/>
        <v>0.23431816602978081</v>
      </c>
      <c r="AD113" s="84">
        <f t="shared" si="220"/>
        <v>3.3841461317408852E-2</v>
      </c>
      <c r="AE113" s="84">
        <f t="shared" si="220"/>
        <v>0.18112632785226609</v>
      </c>
      <c r="AF113" s="67">
        <f>AM113-AJ113*AK113</f>
        <v>4.7229060134339917E-2</v>
      </c>
      <c r="AG113" s="67">
        <f>AN113-AJ113*AL113</f>
        <v>4.6217545222137085E-3</v>
      </c>
      <c r="AH113" s="67">
        <f>AO113-AK113*AL113</f>
        <v>-1.6289425646086458E-3</v>
      </c>
      <c r="AI113" s="67">
        <f>AP113-AJ113*AK113*AL113</f>
        <v>1.663661466325736E-2</v>
      </c>
      <c r="AJ113" s="68">
        <f>X113+Y113+Z113+AB113</f>
        <v>0.53293761553175956</v>
      </c>
      <c r="AK113" s="68">
        <f>X113+Y113+AA113+AC113</f>
        <v>0.64086440138760248</v>
      </c>
      <c r="AL113" s="68">
        <f>X113+Z113+AA113+AD113</f>
        <v>0.12041142035541354</v>
      </c>
      <c r="AM113" s="68">
        <f>X113+Y113</f>
        <v>0.38876980608903722</v>
      </c>
      <c r="AN113" s="68">
        <f>X113+Z113</f>
        <v>6.879352976922018E-2</v>
      </c>
      <c r="AO113" s="68">
        <f>X113+AA113</f>
        <v>7.5538450261694423E-2</v>
      </c>
      <c r="AP113" s="68">
        <f>X113</f>
        <v>5.7762020992909925E-2</v>
      </c>
    </row>
    <row r="114" spans="1:42" s="129" customFormat="1" ht="12" thickBot="1" x14ac:dyDescent="0.25">
      <c r="A114" s="119"/>
      <c r="B114" s="119"/>
      <c r="C114" s="101">
        <v>13</v>
      </c>
      <c r="D114" s="121"/>
      <c r="E114" s="122"/>
      <c r="F114" s="122"/>
      <c r="G114" s="123"/>
      <c r="H114" s="122"/>
      <c r="I114" s="122"/>
      <c r="J114" s="122"/>
      <c r="K114" s="122"/>
      <c r="L114" s="122"/>
      <c r="M114" s="122"/>
      <c r="N114" s="124">
        <f>SUM(G113:N113)</f>
        <v>1.1319753568861137</v>
      </c>
      <c r="O114" s="125"/>
      <c r="P114" s="126"/>
      <c r="Q114" s="127"/>
      <c r="R114" s="127"/>
      <c r="S114" s="127"/>
      <c r="T114" s="127"/>
      <c r="U114" s="127"/>
      <c r="V114" s="127"/>
      <c r="W114" s="124"/>
      <c r="X114" s="125"/>
      <c r="Y114" s="126"/>
      <c r="Z114" s="126"/>
      <c r="AA114" s="126"/>
      <c r="AB114" s="126"/>
      <c r="AC114" s="126"/>
      <c r="AD114" s="126"/>
      <c r="AE114" s="124">
        <f>SUM(X113:AE113)</f>
        <v>0.99999999999999989</v>
      </c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</row>
    <row r="115" spans="1:42" s="85" customFormat="1" x14ac:dyDescent="0.2">
      <c r="A115" s="71"/>
      <c r="B115" s="71"/>
      <c r="C115" s="1">
        <v>14</v>
      </c>
      <c r="D115" s="15" t="s">
        <v>34</v>
      </c>
      <c r="E115" s="16" t="s">
        <v>35</v>
      </c>
      <c r="F115" s="15" t="s">
        <v>28</v>
      </c>
      <c r="G115" s="72">
        <f t="shared" ref="G115:N115" si="221">X$113*G$3</f>
        <v>1.2184176303191937E-2</v>
      </c>
      <c r="H115" s="73">
        <f t="shared" si="221"/>
        <v>9.3095939558285795E-2</v>
      </c>
      <c r="I115" s="73">
        <f t="shared" si="221"/>
        <v>3.102611843337258E-3</v>
      </c>
      <c r="J115" s="73">
        <f t="shared" si="221"/>
        <v>4.9996207318456403E-3</v>
      </c>
      <c r="K115" s="73">
        <f t="shared" si="221"/>
        <v>4.992611274990455E-2</v>
      </c>
      <c r="L115" s="73">
        <f t="shared" si="221"/>
        <v>8.7869312261167801E-2</v>
      </c>
      <c r="M115" s="73">
        <f t="shared" si="221"/>
        <v>1.269054799402832E-2</v>
      </c>
      <c r="N115" s="74">
        <f t="shared" si="221"/>
        <v>9.0563163926133047E-2</v>
      </c>
      <c r="O115" s="75">
        <f t="shared" ref="O115:O120" si="222">SUM(G115:N115)</f>
        <v>0.35443148536789432</v>
      </c>
      <c r="P115" s="76">
        <f>'input &amp; output'!D42</f>
        <v>0.11</v>
      </c>
      <c r="Q115" s="77"/>
      <c r="R115" s="77"/>
      <c r="S115" s="77"/>
      <c r="T115" s="77"/>
      <c r="U115" s="77"/>
      <c r="V115" s="77"/>
      <c r="W115" s="78">
        <f t="shared" ref="W115:W120" si="223">O115*P115</f>
        <v>3.8987463390468373E-2</v>
      </c>
      <c r="X115" s="79">
        <f t="shared" ref="X115:AE115" si="224">G$3*$P115</f>
        <v>2.3203125000000002E-2</v>
      </c>
      <c r="Y115" s="80">
        <f t="shared" si="224"/>
        <v>3.09375E-2</v>
      </c>
      <c r="Z115" s="80">
        <f t="shared" si="224"/>
        <v>3.09375E-2</v>
      </c>
      <c r="AA115" s="80">
        <f t="shared" si="224"/>
        <v>3.09375E-2</v>
      </c>
      <c r="AB115" s="80">
        <f t="shared" si="224"/>
        <v>4.1250000000000002E-2</v>
      </c>
      <c r="AC115" s="80">
        <f t="shared" si="224"/>
        <v>4.1250000000000002E-2</v>
      </c>
      <c r="AD115" s="80">
        <f t="shared" si="224"/>
        <v>4.1250000000000002E-2</v>
      </c>
      <c r="AE115" s="81">
        <f t="shared" si="224"/>
        <v>5.5E-2</v>
      </c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</row>
    <row r="116" spans="1:42" s="112" customFormat="1" x14ac:dyDescent="0.2">
      <c r="A116" s="86"/>
      <c r="B116" s="86"/>
      <c r="C116" s="101">
        <v>14</v>
      </c>
      <c r="D116" s="23" t="s">
        <v>36</v>
      </c>
      <c r="E116" s="24" t="s">
        <v>37</v>
      </c>
      <c r="F116" s="23" t="s">
        <v>29</v>
      </c>
      <c r="G116" s="102">
        <f t="shared" ref="G116:N116" si="225">X$113*G$4</f>
        <v>1.2184176303191937E-2</v>
      </c>
      <c r="H116" s="103">
        <f t="shared" si="225"/>
        <v>9.3095939558285795E-2</v>
      </c>
      <c r="I116" s="103">
        <f t="shared" si="225"/>
        <v>3.102611843337258E-3</v>
      </c>
      <c r="J116" s="103">
        <f t="shared" si="225"/>
        <v>0</v>
      </c>
      <c r="K116" s="103">
        <f t="shared" si="225"/>
        <v>4.992611274990455E-2</v>
      </c>
      <c r="L116" s="103">
        <f t="shared" si="225"/>
        <v>0</v>
      </c>
      <c r="M116" s="103">
        <f t="shared" si="225"/>
        <v>0</v>
      </c>
      <c r="N116" s="104">
        <f t="shared" si="225"/>
        <v>0</v>
      </c>
      <c r="O116" s="105">
        <f t="shared" si="222"/>
        <v>0.15830884045471955</v>
      </c>
      <c r="P116" s="92">
        <f>'input &amp; output'!E42</f>
        <v>0.13</v>
      </c>
      <c r="Q116" s="93"/>
      <c r="R116" s="93"/>
      <c r="S116" s="93"/>
      <c r="T116" s="93"/>
      <c r="U116" s="93"/>
      <c r="V116" s="93"/>
      <c r="W116" s="107">
        <f t="shared" si="223"/>
        <v>2.0580149259113542E-2</v>
      </c>
      <c r="X116" s="108">
        <f t="shared" ref="X116:AE116" si="226">G$4*$P116</f>
        <v>2.7421875000000002E-2</v>
      </c>
      <c r="Y116" s="109">
        <f t="shared" si="226"/>
        <v>3.6562499999999998E-2</v>
      </c>
      <c r="Z116" s="109">
        <f t="shared" si="226"/>
        <v>3.6562499999999998E-2</v>
      </c>
      <c r="AA116" s="109">
        <f t="shared" si="226"/>
        <v>0</v>
      </c>
      <c r="AB116" s="109">
        <f t="shared" si="226"/>
        <v>4.8750000000000002E-2</v>
      </c>
      <c r="AC116" s="109">
        <f t="shared" si="226"/>
        <v>0</v>
      </c>
      <c r="AD116" s="109">
        <f t="shared" si="226"/>
        <v>0</v>
      </c>
      <c r="AE116" s="110">
        <f t="shared" si="226"/>
        <v>0</v>
      </c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</row>
    <row r="117" spans="1:42" s="112" customFormat="1" x14ac:dyDescent="0.2">
      <c r="A117" s="86"/>
      <c r="B117" s="86"/>
      <c r="C117" s="101">
        <v>14</v>
      </c>
      <c r="D117" s="23" t="s">
        <v>34</v>
      </c>
      <c r="E117" s="24" t="s">
        <v>39</v>
      </c>
      <c r="F117" s="23" t="s">
        <v>30</v>
      </c>
      <c r="G117" s="102">
        <f t="shared" ref="G117:N117" si="227">X$113*G$5</f>
        <v>1.2184176303191937E-2</v>
      </c>
      <c r="H117" s="103">
        <f t="shared" si="227"/>
        <v>9.3095939558285795E-2</v>
      </c>
      <c r="I117" s="103">
        <f t="shared" si="227"/>
        <v>0</v>
      </c>
      <c r="J117" s="103">
        <f t="shared" si="227"/>
        <v>4.9996207318456403E-3</v>
      </c>
      <c r="K117" s="103">
        <f t="shared" si="227"/>
        <v>0</v>
      </c>
      <c r="L117" s="103">
        <f t="shared" si="227"/>
        <v>8.7869312261167801E-2</v>
      </c>
      <c r="M117" s="103">
        <f t="shared" si="227"/>
        <v>0</v>
      </c>
      <c r="N117" s="104">
        <f t="shared" si="227"/>
        <v>0</v>
      </c>
      <c r="O117" s="105">
        <f t="shared" si="222"/>
        <v>0.19814904885449117</v>
      </c>
      <c r="P117" s="92">
        <f>'input &amp; output'!F42</f>
        <v>0.15</v>
      </c>
      <c r="Q117" s="106"/>
      <c r="R117" s="106"/>
      <c r="S117" s="106"/>
      <c r="T117" s="106"/>
      <c r="U117" s="106"/>
      <c r="V117" s="106"/>
      <c r="W117" s="107">
        <f t="shared" si="223"/>
        <v>2.9722357328173674E-2</v>
      </c>
      <c r="X117" s="108">
        <f t="shared" ref="X117:AE117" si="228">G$5*$P117</f>
        <v>3.1640624999999999E-2</v>
      </c>
      <c r="Y117" s="109">
        <f t="shared" si="228"/>
        <v>4.2187499999999996E-2</v>
      </c>
      <c r="Z117" s="109">
        <f t="shared" si="228"/>
        <v>0</v>
      </c>
      <c r="AA117" s="109">
        <f t="shared" si="228"/>
        <v>4.2187499999999996E-2</v>
      </c>
      <c r="AB117" s="109">
        <f t="shared" si="228"/>
        <v>0</v>
      </c>
      <c r="AC117" s="109">
        <f t="shared" si="228"/>
        <v>5.6249999999999994E-2</v>
      </c>
      <c r="AD117" s="109">
        <f t="shared" si="228"/>
        <v>0</v>
      </c>
      <c r="AE117" s="110">
        <f t="shared" si="228"/>
        <v>0</v>
      </c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</row>
    <row r="118" spans="1:42" s="112" customFormat="1" ht="13.5" customHeight="1" thickBot="1" x14ac:dyDescent="0.25">
      <c r="A118" s="86"/>
      <c r="B118" s="86"/>
      <c r="C118" s="101">
        <v>14</v>
      </c>
      <c r="D118" s="36" t="s">
        <v>40</v>
      </c>
      <c r="E118" s="37" t="s">
        <v>41</v>
      </c>
      <c r="F118" s="36" t="s">
        <v>31</v>
      </c>
      <c r="G118" s="102">
        <f t="shared" ref="G118:N118" si="229">X$113*G$6</f>
        <v>1.2184176303191937E-2</v>
      </c>
      <c r="H118" s="103">
        <f t="shared" si="229"/>
        <v>4.6547969779142898E-2</v>
      </c>
      <c r="I118" s="103">
        <f t="shared" si="229"/>
        <v>3.102611843337258E-3</v>
      </c>
      <c r="J118" s="103">
        <f t="shared" si="229"/>
        <v>4.9996207318456403E-3</v>
      </c>
      <c r="K118" s="103">
        <f t="shared" si="229"/>
        <v>2.4963056374952275E-2</v>
      </c>
      <c r="L118" s="103">
        <f t="shared" si="229"/>
        <v>4.39346561305839E-2</v>
      </c>
      <c r="M118" s="103">
        <f t="shared" si="229"/>
        <v>1.269054799402832E-2</v>
      </c>
      <c r="N118" s="104">
        <f t="shared" si="229"/>
        <v>4.5281581963066524E-2</v>
      </c>
      <c r="O118" s="105">
        <f t="shared" si="222"/>
        <v>0.19370422112014876</v>
      </c>
      <c r="P118" s="92">
        <f>'input &amp; output'!G42</f>
        <v>0.17</v>
      </c>
      <c r="Q118" s="106"/>
      <c r="R118" s="106"/>
      <c r="S118" s="106"/>
      <c r="T118" s="106"/>
      <c r="U118" s="106"/>
      <c r="V118" s="106"/>
      <c r="W118" s="107">
        <f t="shared" si="223"/>
        <v>3.2929717590425289E-2</v>
      </c>
      <c r="X118" s="108">
        <f t="shared" ref="X118:AE118" si="230">G$6*$P118</f>
        <v>3.5859375000000006E-2</v>
      </c>
      <c r="Y118" s="109">
        <f t="shared" si="230"/>
        <v>2.390625E-2</v>
      </c>
      <c r="Z118" s="109">
        <f t="shared" si="230"/>
        <v>4.7812500000000001E-2</v>
      </c>
      <c r="AA118" s="109">
        <f t="shared" si="230"/>
        <v>4.7812500000000001E-2</v>
      </c>
      <c r="AB118" s="109">
        <f t="shared" si="230"/>
        <v>3.1875000000000001E-2</v>
      </c>
      <c r="AC118" s="109">
        <f t="shared" si="230"/>
        <v>3.1875000000000001E-2</v>
      </c>
      <c r="AD118" s="109">
        <f t="shared" si="230"/>
        <v>6.3750000000000001E-2</v>
      </c>
      <c r="AE118" s="110">
        <f t="shared" si="230"/>
        <v>4.2500000000000003E-2</v>
      </c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</row>
    <row r="119" spans="1:42" s="112" customFormat="1" ht="12.75" customHeight="1" x14ac:dyDescent="0.2">
      <c r="A119" s="86"/>
      <c r="B119" s="86"/>
      <c r="C119" s="101">
        <v>14</v>
      </c>
      <c r="D119" s="3" t="s">
        <v>42</v>
      </c>
      <c r="E119" s="2" t="s">
        <v>43</v>
      </c>
      <c r="F119" s="3" t="s">
        <v>32</v>
      </c>
      <c r="G119" s="102">
        <f t="shared" ref="G119:N119" si="231">X$113*G$7</f>
        <v>1.2184176303191937E-2</v>
      </c>
      <c r="H119" s="103">
        <f t="shared" si="231"/>
        <v>4.6547969779142898E-2</v>
      </c>
      <c r="I119" s="103">
        <f t="shared" si="231"/>
        <v>0</v>
      </c>
      <c r="J119" s="103">
        <f t="shared" si="231"/>
        <v>0</v>
      </c>
      <c r="K119" s="103">
        <f t="shared" si="231"/>
        <v>0</v>
      </c>
      <c r="L119" s="103">
        <f t="shared" si="231"/>
        <v>0</v>
      </c>
      <c r="M119" s="103">
        <f t="shared" si="231"/>
        <v>0</v>
      </c>
      <c r="N119" s="104">
        <f t="shared" si="231"/>
        <v>0</v>
      </c>
      <c r="O119" s="105">
        <f t="shared" si="222"/>
        <v>5.8732146082334832E-2</v>
      </c>
      <c r="P119" s="92">
        <f>'input &amp; output'!H42</f>
        <v>0.19</v>
      </c>
      <c r="Q119" s="106"/>
      <c r="R119" s="106"/>
      <c r="S119" s="106"/>
      <c r="T119" s="106"/>
      <c r="U119" s="106"/>
      <c r="V119" s="106"/>
      <c r="W119" s="107">
        <f t="shared" si="223"/>
        <v>1.1159107755643619E-2</v>
      </c>
      <c r="X119" s="108">
        <f t="shared" ref="X119:AE119" si="232">G$7*$P119</f>
        <v>4.0078124999999999E-2</v>
      </c>
      <c r="Y119" s="109">
        <f t="shared" si="232"/>
        <v>2.6718749999999999E-2</v>
      </c>
      <c r="Z119" s="109">
        <f t="shared" si="232"/>
        <v>0</v>
      </c>
      <c r="AA119" s="109">
        <f t="shared" si="232"/>
        <v>0</v>
      </c>
      <c r="AB119" s="109">
        <f t="shared" si="232"/>
        <v>0</v>
      </c>
      <c r="AC119" s="109">
        <f t="shared" si="232"/>
        <v>0</v>
      </c>
      <c r="AD119" s="109">
        <f t="shared" si="232"/>
        <v>0</v>
      </c>
      <c r="AE119" s="110">
        <f t="shared" si="232"/>
        <v>0</v>
      </c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</row>
    <row r="120" spans="1:42" s="112" customFormat="1" ht="13.5" customHeight="1" x14ac:dyDescent="0.2">
      <c r="A120" s="86"/>
      <c r="B120" s="86"/>
      <c r="C120" s="101">
        <v>14</v>
      </c>
      <c r="D120" s="9" t="s">
        <v>44</v>
      </c>
      <c r="E120" s="44" t="s">
        <v>45</v>
      </c>
      <c r="F120" s="9" t="s">
        <v>33</v>
      </c>
      <c r="G120" s="102">
        <f t="shared" ref="G120:N120" si="233">X$113*G$8</f>
        <v>6.0920881515959683E-3</v>
      </c>
      <c r="H120" s="103">
        <f t="shared" si="233"/>
        <v>4.6547969779142898E-2</v>
      </c>
      <c r="I120" s="103">
        <f t="shared" si="233"/>
        <v>1.551305921668629E-3</v>
      </c>
      <c r="J120" s="103">
        <f t="shared" si="233"/>
        <v>2.4998103659228201E-3</v>
      </c>
      <c r="K120" s="103">
        <f t="shared" si="233"/>
        <v>2.4963056374952275E-2</v>
      </c>
      <c r="L120" s="103">
        <f t="shared" si="233"/>
        <v>4.39346561305839E-2</v>
      </c>
      <c r="M120" s="103">
        <f t="shared" si="233"/>
        <v>6.3452739970141598E-3</v>
      </c>
      <c r="N120" s="104">
        <f t="shared" si="233"/>
        <v>4.5281581963066524E-2</v>
      </c>
      <c r="O120" s="105">
        <f t="shared" si="222"/>
        <v>0.17721574268394716</v>
      </c>
      <c r="P120" s="92">
        <f>'input &amp; output'!I42</f>
        <v>0.25</v>
      </c>
      <c r="Q120" s="106"/>
      <c r="R120" s="106"/>
      <c r="S120" s="106"/>
      <c r="T120" s="106"/>
      <c r="U120" s="106"/>
      <c r="V120" s="106"/>
      <c r="W120" s="107">
        <f t="shared" si="223"/>
        <v>4.430393567098679E-2</v>
      </c>
      <c r="X120" s="108">
        <f t="shared" ref="X120:AE120" si="234">G$8*$P120</f>
        <v>2.63671875E-2</v>
      </c>
      <c r="Y120" s="109">
        <f t="shared" si="234"/>
        <v>3.515625E-2</v>
      </c>
      <c r="Z120" s="109">
        <f t="shared" si="234"/>
        <v>3.515625E-2</v>
      </c>
      <c r="AA120" s="109">
        <f t="shared" si="234"/>
        <v>3.515625E-2</v>
      </c>
      <c r="AB120" s="109">
        <f t="shared" si="234"/>
        <v>4.6875E-2</v>
      </c>
      <c r="AC120" s="109">
        <f t="shared" si="234"/>
        <v>4.6875E-2</v>
      </c>
      <c r="AD120" s="109">
        <f t="shared" si="234"/>
        <v>4.6875E-2</v>
      </c>
      <c r="AE120" s="110">
        <f t="shared" si="234"/>
        <v>6.25E-2</v>
      </c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</row>
    <row r="121" spans="1:42" s="112" customFormat="1" x14ac:dyDescent="0.2">
      <c r="A121" s="60">
        <v>1</v>
      </c>
      <c r="B121" s="60">
        <v>1</v>
      </c>
      <c r="C121" s="101">
        <v>14</v>
      </c>
      <c r="D121" s="62"/>
      <c r="E121" s="63"/>
      <c r="F121" s="63"/>
      <c r="G121" s="115">
        <f t="shared" ref="G121:O121" si="235">SUM(G115:G120)</f>
        <v>6.7012969667555655E-2</v>
      </c>
      <c r="H121" s="99">
        <f t="shared" si="235"/>
        <v>0.41893172801228606</v>
      </c>
      <c r="I121" s="99">
        <f t="shared" si="235"/>
        <v>1.0859141451680404E-2</v>
      </c>
      <c r="J121" s="99">
        <f t="shared" si="235"/>
        <v>1.7498672561459743E-2</v>
      </c>
      <c r="K121" s="99">
        <f t="shared" si="235"/>
        <v>0.14977833824971365</v>
      </c>
      <c r="L121" s="99">
        <f t="shared" si="235"/>
        <v>0.26360793678350342</v>
      </c>
      <c r="M121" s="99">
        <f t="shared" si="235"/>
        <v>3.17263699850708E-2</v>
      </c>
      <c r="N121" s="116">
        <f t="shared" si="235"/>
        <v>0.18112632785226609</v>
      </c>
      <c r="O121" s="115">
        <f t="shared" si="235"/>
        <v>1.1405414845635358</v>
      </c>
      <c r="P121" s="99">
        <v>1</v>
      </c>
      <c r="Q121" s="19">
        <f>$P115</f>
        <v>0.11</v>
      </c>
      <c r="R121" s="19">
        <f>$P116</f>
        <v>0.13</v>
      </c>
      <c r="S121" s="19">
        <f>$P117</f>
        <v>0.15</v>
      </c>
      <c r="T121" s="19">
        <f>$P118</f>
        <v>0.17</v>
      </c>
      <c r="U121" s="19">
        <f>$P119</f>
        <v>0.19</v>
      </c>
      <c r="V121" s="19">
        <f>$P120</f>
        <v>0.25</v>
      </c>
      <c r="W121" s="116">
        <f>SUM(W115:W120)</f>
        <v>0.1776827309948113</v>
      </c>
      <c r="X121" s="117">
        <f t="shared" ref="X121:AE121" si="236">X113*SUM(X115:X120)/$W121</f>
        <v>6.0001071604444622E-2</v>
      </c>
      <c r="Y121" s="84">
        <f t="shared" si="236"/>
        <v>0.36414162271570466</v>
      </c>
      <c r="Z121" s="84">
        <f t="shared" si="236"/>
        <v>9.341917061337298E-3</v>
      </c>
      <c r="AA121" s="84">
        <f t="shared" si="236"/>
        <v>1.5616540170442112E-2</v>
      </c>
      <c r="AB121" s="84">
        <f t="shared" si="236"/>
        <v>0.12644307418999048</v>
      </c>
      <c r="AC121" s="84">
        <f t="shared" si="236"/>
        <v>0.23242875957346062</v>
      </c>
      <c r="AD121" s="84">
        <f t="shared" si="236"/>
        <v>2.8926119656116491E-2</v>
      </c>
      <c r="AE121" s="84">
        <f t="shared" si="236"/>
        <v>0.16310089502850367</v>
      </c>
      <c r="AF121" s="67">
        <f>AM121-AJ121*AK121</f>
        <v>4.7766026534930839E-2</v>
      </c>
      <c r="AG121" s="67">
        <f>AN121-AJ121*AL121</f>
        <v>5.5752610856589085E-3</v>
      </c>
      <c r="AH121" s="67">
        <f>AO121-AK121*AL121</f>
        <v>-9.3495383786337816E-4</v>
      </c>
      <c r="AI121" s="67">
        <f>AP121-AJ121*AK121*AL121</f>
        <v>1.7137170716338808E-2</v>
      </c>
      <c r="AJ121" s="68">
        <f>X121+Y121+Z121+AB121</f>
        <v>0.5599276855714771</v>
      </c>
      <c r="AK121" s="68">
        <f>X121+Y121+AA121+AC121</f>
        <v>0.67218799406405205</v>
      </c>
      <c r="AL121" s="68">
        <f>X121+Z121+AA121+AD121</f>
        <v>0.11388564849234054</v>
      </c>
      <c r="AM121" s="68">
        <f>X121+Y121</f>
        <v>0.42414269432014928</v>
      </c>
      <c r="AN121" s="68">
        <f>X121+Z121</f>
        <v>6.9342988665781924E-2</v>
      </c>
      <c r="AO121" s="68">
        <f>X121+AA121</f>
        <v>7.5617611774886739E-2</v>
      </c>
      <c r="AP121" s="68">
        <f>X121</f>
        <v>6.0001071604444622E-2</v>
      </c>
    </row>
    <row r="122" spans="1:42" s="129" customFormat="1" ht="12" thickBot="1" x14ac:dyDescent="0.25">
      <c r="A122" s="119"/>
      <c r="B122" s="119"/>
      <c r="C122" s="101">
        <v>14</v>
      </c>
      <c r="D122" s="121"/>
      <c r="E122" s="122"/>
      <c r="F122" s="122"/>
      <c r="G122" s="123"/>
      <c r="H122" s="122"/>
      <c r="I122" s="122"/>
      <c r="J122" s="122"/>
      <c r="K122" s="122"/>
      <c r="L122" s="122"/>
      <c r="M122" s="122"/>
      <c r="N122" s="124">
        <f>SUM(G121:N121)</f>
        <v>1.1405414845635358</v>
      </c>
      <c r="O122" s="125"/>
      <c r="P122" s="126"/>
      <c r="Q122" s="127"/>
      <c r="R122" s="127"/>
      <c r="S122" s="127"/>
      <c r="T122" s="127"/>
      <c r="U122" s="127"/>
      <c r="V122" s="127"/>
      <c r="W122" s="124"/>
      <c r="X122" s="125"/>
      <c r="Y122" s="126"/>
      <c r="Z122" s="126"/>
      <c r="AA122" s="126"/>
      <c r="AB122" s="126"/>
      <c r="AC122" s="126"/>
      <c r="AD122" s="126"/>
      <c r="AE122" s="124">
        <f>SUM(X121:AE121)</f>
        <v>1</v>
      </c>
      <c r="AF122" s="128"/>
      <c r="AG122" s="128"/>
      <c r="AH122" s="128"/>
      <c r="AI122" s="128"/>
      <c r="AJ122" s="128"/>
      <c r="AK122" s="128"/>
      <c r="AL122" s="128"/>
      <c r="AM122" s="128"/>
      <c r="AN122" s="128"/>
      <c r="AO122" s="128"/>
      <c r="AP122" s="128"/>
    </row>
    <row r="123" spans="1:42" s="85" customFormat="1" x14ac:dyDescent="0.2">
      <c r="A123" s="71"/>
      <c r="B123" s="71"/>
      <c r="C123" s="1">
        <v>15</v>
      </c>
      <c r="D123" s="15" t="s">
        <v>34</v>
      </c>
      <c r="E123" s="16" t="s">
        <v>35</v>
      </c>
      <c r="F123" s="15" t="s">
        <v>28</v>
      </c>
      <c r="G123" s="72">
        <f t="shared" ref="G123:N123" si="237">X$121*G$3</f>
        <v>1.2656476041562538E-2</v>
      </c>
      <c r="H123" s="73">
        <f t="shared" si="237"/>
        <v>0.10241483138879194</v>
      </c>
      <c r="I123" s="73">
        <f t="shared" si="237"/>
        <v>2.6274141735011152E-3</v>
      </c>
      <c r="J123" s="73">
        <f t="shared" si="237"/>
        <v>4.3921519229368437E-3</v>
      </c>
      <c r="K123" s="73">
        <f t="shared" si="237"/>
        <v>4.7416152821246435E-2</v>
      </c>
      <c r="L123" s="73">
        <f t="shared" si="237"/>
        <v>8.7160784840047731E-2</v>
      </c>
      <c r="M123" s="73">
        <f t="shared" si="237"/>
        <v>1.0847294871043684E-2</v>
      </c>
      <c r="N123" s="74">
        <f t="shared" si="237"/>
        <v>8.1550447514251834E-2</v>
      </c>
      <c r="O123" s="75">
        <f t="shared" ref="O123:O128" si="238">SUM(G123:N123)</f>
        <v>0.34906555357338215</v>
      </c>
      <c r="P123" s="76">
        <f>'input &amp; output'!D43</f>
        <v>0.11</v>
      </c>
      <c r="Q123" s="77"/>
      <c r="R123" s="77"/>
      <c r="S123" s="77"/>
      <c r="T123" s="77"/>
      <c r="U123" s="77"/>
      <c r="V123" s="77"/>
      <c r="W123" s="78">
        <f t="shared" ref="W123:W128" si="239">O123*P123</f>
        <v>3.8397210893072034E-2</v>
      </c>
      <c r="X123" s="79">
        <f t="shared" ref="X123:AE123" si="240">G$3*$P123</f>
        <v>2.3203125000000002E-2</v>
      </c>
      <c r="Y123" s="80">
        <f t="shared" si="240"/>
        <v>3.09375E-2</v>
      </c>
      <c r="Z123" s="80">
        <f t="shared" si="240"/>
        <v>3.09375E-2</v>
      </c>
      <c r="AA123" s="80">
        <f t="shared" si="240"/>
        <v>3.09375E-2</v>
      </c>
      <c r="AB123" s="80">
        <f t="shared" si="240"/>
        <v>4.1250000000000002E-2</v>
      </c>
      <c r="AC123" s="80">
        <f t="shared" si="240"/>
        <v>4.1250000000000002E-2</v>
      </c>
      <c r="AD123" s="80">
        <f t="shared" si="240"/>
        <v>4.1250000000000002E-2</v>
      </c>
      <c r="AE123" s="81">
        <f t="shared" si="240"/>
        <v>5.5E-2</v>
      </c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</row>
    <row r="124" spans="1:42" s="112" customFormat="1" x14ac:dyDescent="0.2">
      <c r="A124" s="86"/>
      <c r="B124" s="86"/>
      <c r="C124" s="101">
        <v>15</v>
      </c>
      <c r="D124" s="23" t="s">
        <v>36</v>
      </c>
      <c r="E124" s="24" t="s">
        <v>37</v>
      </c>
      <c r="F124" s="23" t="s">
        <v>29</v>
      </c>
      <c r="G124" s="102">
        <f t="shared" ref="G124:N124" si="241">X$121*G$4</f>
        <v>1.2656476041562538E-2</v>
      </c>
      <c r="H124" s="103">
        <f t="shared" si="241"/>
        <v>0.10241483138879194</v>
      </c>
      <c r="I124" s="103">
        <f t="shared" si="241"/>
        <v>2.6274141735011152E-3</v>
      </c>
      <c r="J124" s="103">
        <f t="shared" si="241"/>
        <v>0</v>
      </c>
      <c r="K124" s="103">
        <f t="shared" si="241"/>
        <v>4.7416152821246435E-2</v>
      </c>
      <c r="L124" s="103">
        <f t="shared" si="241"/>
        <v>0</v>
      </c>
      <c r="M124" s="103">
        <f t="shared" si="241"/>
        <v>0</v>
      </c>
      <c r="N124" s="104">
        <f t="shared" si="241"/>
        <v>0</v>
      </c>
      <c r="O124" s="105">
        <f t="shared" si="238"/>
        <v>0.16511487442510203</v>
      </c>
      <c r="P124" s="92">
        <f>'input &amp; output'!E43</f>
        <v>0.13</v>
      </c>
      <c r="Q124" s="93"/>
      <c r="R124" s="93"/>
      <c r="S124" s="93"/>
      <c r="T124" s="93"/>
      <c r="U124" s="93"/>
      <c r="V124" s="93"/>
      <c r="W124" s="107">
        <f t="shared" si="239"/>
        <v>2.1464933675263264E-2</v>
      </c>
      <c r="X124" s="108">
        <f t="shared" ref="X124:AE124" si="242">G$4*$P124</f>
        <v>2.7421875000000002E-2</v>
      </c>
      <c r="Y124" s="109">
        <f t="shared" si="242"/>
        <v>3.6562499999999998E-2</v>
      </c>
      <c r="Z124" s="109">
        <f t="shared" si="242"/>
        <v>3.6562499999999998E-2</v>
      </c>
      <c r="AA124" s="109">
        <f t="shared" si="242"/>
        <v>0</v>
      </c>
      <c r="AB124" s="109">
        <f t="shared" si="242"/>
        <v>4.8750000000000002E-2</v>
      </c>
      <c r="AC124" s="109">
        <f t="shared" si="242"/>
        <v>0</v>
      </c>
      <c r="AD124" s="109">
        <f t="shared" si="242"/>
        <v>0</v>
      </c>
      <c r="AE124" s="110">
        <f t="shared" si="242"/>
        <v>0</v>
      </c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</row>
    <row r="125" spans="1:42" s="112" customFormat="1" x14ac:dyDescent="0.2">
      <c r="A125" s="86"/>
      <c r="B125" s="86"/>
      <c r="C125" s="101">
        <v>15</v>
      </c>
      <c r="D125" s="23" t="s">
        <v>34</v>
      </c>
      <c r="E125" s="24" t="s">
        <v>39</v>
      </c>
      <c r="F125" s="23" t="s">
        <v>30</v>
      </c>
      <c r="G125" s="102">
        <f t="shared" ref="G125:N125" si="243">X$121*G$5</f>
        <v>1.2656476041562538E-2</v>
      </c>
      <c r="H125" s="103">
        <f t="shared" si="243"/>
        <v>0.10241483138879194</v>
      </c>
      <c r="I125" s="103">
        <f t="shared" si="243"/>
        <v>0</v>
      </c>
      <c r="J125" s="103">
        <f t="shared" si="243"/>
        <v>4.3921519229368437E-3</v>
      </c>
      <c r="K125" s="103">
        <f t="shared" si="243"/>
        <v>0</v>
      </c>
      <c r="L125" s="103">
        <f t="shared" si="243"/>
        <v>8.7160784840047731E-2</v>
      </c>
      <c r="M125" s="103">
        <f t="shared" si="243"/>
        <v>0</v>
      </c>
      <c r="N125" s="104">
        <f t="shared" si="243"/>
        <v>0</v>
      </c>
      <c r="O125" s="105">
        <f t="shared" si="238"/>
        <v>0.20662424419333908</v>
      </c>
      <c r="P125" s="92">
        <f>'input &amp; output'!F43</f>
        <v>0.15</v>
      </c>
      <c r="Q125" s="106"/>
      <c r="R125" s="106"/>
      <c r="S125" s="106"/>
      <c r="T125" s="106"/>
      <c r="U125" s="106"/>
      <c r="V125" s="106"/>
      <c r="W125" s="107">
        <f t="shared" si="239"/>
        <v>3.099363662900086E-2</v>
      </c>
      <c r="X125" s="108">
        <f t="shared" ref="X125:AE125" si="244">G$5*$P125</f>
        <v>3.1640624999999999E-2</v>
      </c>
      <c r="Y125" s="109">
        <f t="shared" si="244"/>
        <v>4.2187499999999996E-2</v>
      </c>
      <c r="Z125" s="109">
        <f t="shared" si="244"/>
        <v>0</v>
      </c>
      <c r="AA125" s="109">
        <f t="shared" si="244"/>
        <v>4.2187499999999996E-2</v>
      </c>
      <c r="AB125" s="109">
        <f t="shared" si="244"/>
        <v>0</v>
      </c>
      <c r="AC125" s="109">
        <f t="shared" si="244"/>
        <v>5.6249999999999994E-2</v>
      </c>
      <c r="AD125" s="109">
        <f t="shared" si="244"/>
        <v>0</v>
      </c>
      <c r="AE125" s="110">
        <f t="shared" si="244"/>
        <v>0</v>
      </c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</row>
    <row r="126" spans="1:42" s="112" customFormat="1" ht="13.5" customHeight="1" thickBot="1" x14ac:dyDescent="0.25">
      <c r="A126" s="86"/>
      <c r="B126" s="86"/>
      <c r="C126" s="101">
        <v>15</v>
      </c>
      <c r="D126" s="36" t="s">
        <v>40</v>
      </c>
      <c r="E126" s="37" t="s">
        <v>41</v>
      </c>
      <c r="F126" s="36" t="s">
        <v>31</v>
      </c>
      <c r="G126" s="102">
        <f t="shared" ref="G126:N126" si="245">X$121*G$6</f>
        <v>1.2656476041562538E-2</v>
      </c>
      <c r="H126" s="103">
        <f t="shared" si="245"/>
        <v>5.120741569439597E-2</v>
      </c>
      <c r="I126" s="103">
        <f t="shared" si="245"/>
        <v>2.6274141735011152E-3</v>
      </c>
      <c r="J126" s="103">
        <f t="shared" si="245"/>
        <v>4.3921519229368437E-3</v>
      </c>
      <c r="K126" s="103">
        <f t="shared" si="245"/>
        <v>2.3708076410623218E-2</v>
      </c>
      <c r="L126" s="103">
        <f t="shared" si="245"/>
        <v>4.3580392420023865E-2</v>
      </c>
      <c r="M126" s="103">
        <f t="shared" si="245"/>
        <v>1.0847294871043684E-2</v>
      </c>
      <c r="N126" s="104">
        <f t="shared" si="245"/>
        <v>4.0775223757125917E-2</v>
      </c>
      <c r="O126" s="105">
        <f t="shared" si="238"/>
        <v>0.18979444529121317</v>
      </c>
      <c r="P126" s="92">
        <f>'input &amp; output'!G43</f>
        <v>0.17</v>
      </c>
      <c r="Q126" s="106"/>
      <c r="R126" s="106"/>
      <c r="S126" s="106"/>
      <c r="T126" s="106"/>
      <c r="U126" s="106"/>
      <c r="V126" s="106"/>
      <c r="W126" s="107">
        <f t="shared" si="239"/>
        <v>3.2265055699506238E-2</v>
      </c>
      <c r="X126" s="108">
        <f t="shared" ref="X126:AE126" si="246">G$6*$P126</f>
        <v>3.5859375000000006E-2</v>
      </c>
      <c r="Y126" s="109">
        <f t="shared" si="246"/>
        <v>2.390625E-2</v>
      </c>
      <c r="Z126" s="109">
        <f t="shared" si="246"/>
        <v>4.7812500000000001E-2</v>
      </c>
      <c r="AA126" s="109">
        <f t="shared" si="246"/>
        <v>4.7812500000000001E-2</v>
      </c>
      <c r="AB126" s="109">
        <f t="shared" si="246"/>
        <v>3.1875000000000001E-2</v>
      </c>
      <c r="AC126" s="109">
        <f t="shared" si="246"/>
        <v>3.1875000000000001E-2</v>
      </c>
      <c r="AD126" s="109">
        <f t="shared" si="246"/>
        <v>6.3750000000000001E-2</v>
      </c>
      <c r="AE126" s="110">
        <f t="shared" si="246"/>
        <v>4.2500000000000003E-2</v>
      </c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</row>
    <row r="127" spans="1:42" s="112" customFormat="1" ht="12.75" customHeight="1" x14ac:dyDescent="0.2">
      <c r="A127" s="86"/>
      <c r="B127" s="86"/>
      <c r="C127" s="101">
        <v>15</v>
      </c>
      <c r="D127" s="3" t="s">
        <v>42</v>
      </c>
      <c r="E127" s="2" t="s">
        <v>43</v>
      </c>
      <c r="F127" s="3" t="s">
        <v>32</v>
      </c>
      <c r="G127" s="102">
        <f t="shared" ref="G127:N127" si="247">X$121*G$7</f>
        <v>1.2656476041562538E-2</v>
      </c>
      <c r="H127" s="103">
        <f t="shared" si="247"/>
        <v>5.120741569439597E-2</v>
      </c>
      <c r="I127" s="103">
        <f t="shared" si="247"/>
        <v>0</v>
      </c>
      <c r="J127" s="103">
        <f t="shared" si="247"/>
        <v>0</v>
      </c>
      <c r="K127" s="103">
        <f t="shared" si="247"/>
        <v>0</v>
      </c>
      <c r="L127" s="103">
        <f t="shared" si="247"/>
        <v>0</v>
      </c>
      <c r="M127" s="103">
        <f t="shared" si="247"/>
        <v>0</v>
      </c>
      <c r="N127" s="104">
        <f t="shared" si="247"/>
        <v>0</v>
      </c>
      <c r="O127" s="105">
        <f t="shared" si="238"/>
        <v>6.3863891735958508E-2</v>
      </c>
      <c r="P127" s="92">
        <f>'input &amp; output'!H43</f>
        <v>0.19</v>
      </c>
      <c r="Q127" s="106"/>
      <c r="R127" s="106"/>
      <c r="S127" s="106"/>
      <c r="T127" s="106"/>
      <c r="U127" s="106"/>
      <c r="V127" s="106"/>
      <c r="W127" s="107">
        <f t="shared" si="239"/>
        <v>1.2134139429832116E-2</v>
      </c>
      <c r="X127" s="108">
        <f t="shared" ref="X127:AE127" si="248">G$7*$P127</f>
        <v>4.0078124999999999E-2</v>
      </c>
      <c r="Y127" s="109">
        <f t="shared" si="248"/>
        <v>2.6718749999999999E-2</v>
      </c>
      <c r="Z127" s="109">
        <f t="shared" si="248"/>
        <v>0</v>
      </c>
      <c r="AA127" s="109">
        <f t="shared" si="248"/>
        <v>0</v>
      </c>
      <c r="AB127" s="109">
        <f t="shared" si="248"/>
        <v>0</v>
      </c>
      <c r="AC127" s="109">
        <f t="shared" si="248"/>
        <v>0</v>
      </c>
      <c r="AD127" s="109">
        <f t="shared" si="248"/>
        <v>0</v>
      </c>
      <c r="AE127" s="110">
        <f t="shared" si="248"/>
        <v>0</v>
      </c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</row>
    <row r="128" spans="1:42" s="112" customFormat="1" ht="13.5" customHeight="1" x14ac:dyDescent="0.2">
      <c r="A128" s="86"/>
      <c r="B128" s="86"/>
      <c r="C128" s="101">
        <v>15</v>
      </c>
      <c r="D128" s="9" t="s">
        <v>44</v>
      </c>
      <c r="E128" s="44" t="s">
        <v>45</v>
      </c>
      <c r="F128" s="9" t="s">
        <v>33</v>
      </c>
      <c r="G128" s="102">
        <f t="shared" ref="G128:N128" si="249">X$121*G$8</f>
        <v>6.328238020781269E-3</v>
      </c>
      <c r="H128" s="103">
        <f t="shared" si="249"/>
        <v>5.120741569439597E-2</v>
      </c>
      <c r="I128" s="103">
        <f t="shared" si="249"/>
        <v>1.3137070867505576E-3</v>
      </c>
      <c r="J128" s="103">
        <f t="shared" si="249"/>
        <v>2.1960759614684218E-3</v>
      </c>
      <c r="K128" s="103">
        <f t="shared" si="249"/>
        <v>2.3708076410623218E-2</v>
      </c>
      <c r="L128" s="103">
        <f t="shared" si="249"/>
        <v>4.3580392420023865E-2</v>
      </c>
      <c r="M128" s="103">
        <f t="shared" si="249"/>
        <v>5.4236474355218419E-3</v>
      </c>
      <c r="N128" s="104">
        <f t="shared" si="249"/>
        <v>4.0775223757125917E-2</v>
      </c>
      <c r="O128" s="105">
        <f t="shared" si="238"/>
        <v>0.17453277678669107</v>
      </c>
      <c r="P128" s="92">
        <f>'input &amp; output'!I43</f>
        <v>0.25</v>
      </c>
      <c r="Q128" s="106"/>
      <c r="R128" s="106"/>
      <c r="S128" s="106"/>
      <c r="T128" s="106"/>
      <c r="U128" s="106"/>
      <c r="V128" s="106"/>
      <c r="W128" s="107">
        <f t="shared" si="239"/>
        <v>4.3633194196672768E-2</v>
      </c>
      <c r="X128" s="108">
        <f t="shared" ref="X128:AE128" si="250">G$8*$P128</f>
        <v>2.63671875E-2</v>
      </c>
      <c r="Y128" s="109">
        <f t="shared" si="250"/>
        <v>3.515625E-2</v>
      </c>
      <c r="Z128" s="109">
        <f t="shared" si="250"/>
        <v>3.515625E-2</v>
      </c>
      <c r="AA128" s="109">
        <f t="shared" si="250"/>
        <v>3.515625E-2</v>
      </c>
      <c r="AB128" s="109">
        <f t="shared" si="250"/>
        <v>4.6875E-2</v>
      </c>
      <c r="AC128" s="109">
        <f t="shared" si="250"/>
        <v>4.6875E-2</v>
      </c>
      <c r="AD128" s="109">
        <f t="shared" si="250"/>
        <v>4.6875E-2</v>
      </c>
      <c r="AE128" s="110">
        <f t="shared" si="250"/>
        <v>6.25E-2</v>
      </c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</row>
    <row r="129" spans="1:42" s="112" customFormat="1" x14ac:dyDescent="0.2">
      <c r="A129" s="60">
        <v>1</v>
      </c>
      <c r="B129" s="60">
        <v>1</v>
      </c>
      <c r="C129" s="101">
        <v>15</v>
      </c>
      <c r="D129" s="62"/>
      <c r="E129" s="63"/>
      <c r="F129" s="63"/>
      <c r="G129" s="115">
        <f t="shared" ref="G129:O129" si="251">SUM(G123:G128)</f>
        <v>6.9610618228593948E-2</v>
      </c>
      <c r="H129" s="99">
        <f t="shared" si="251"/>
        <v>0.46086674124956373</v>
      </c>
      <c r="I129" s="99">
        <f t="shared" si="251"/>
        <v>9.1959496072539035E-3</v>
      </c>
      <c r="J129" s="99">
        <f t="shared" si="251"/>
        <v>1.5372531730278954E-2</v>
      </c>
      <c r="K129" s="99">
        <f t="shared" si="251"/>
        <v>0.14224845846373932</v>
      </c>
      <c r="L129" s="99">
        <f t="shared" si="251"/>
        <v>0.26148235452014318</v>
      </c>
      <c r="M129" s="99">
        <f t="shared" si="251"/>
        <v>2.7118237177609208E-2</v>
      </c>
      <c r="N129" s="116">
        <f t="shared" si="251"/>
        <v>0.16310089502850367</v>
      </c>
      <c r="O129" s="115">
        <f t="shared" si="251"/>
        <v>1.1489957860056861</v>
      </c>
      <c r="P129" s="99">
        <v>1</v>
      </c>
      <c r="Q129" s="19">
        <f>$P123</f>
        <v>0.11</v>
      </c>
      <c r="R129" s="19">
        <f>$P124</f>
        <v>0.13</v>
      </c>
      <c r="S129" s="19">
        <f>$P125</f>
        <v>0.15</v>
      </c>
      <c r="T129" s="19">
        <f>$P126</f>
        <v>0.17</v>
      </c>
      <c r="U129" s="19">
        <f>$P127</f>
        <v>0.19</v>
      </c>
      <c r="V129" s="19">
        <f>$P128</f>
        <v>0.25</v>
      </c>
      <c r="W129" s="116">
        <f>SUM(W123:W128)</f>
        <v>0.17888817052334727</v>
      </c>
      <c r="X129" s="117">
        <f t="shared" ref="X129:AE129" si="252">X121*SUM(X123:X128)/$W129</f>
        <v>6.1906924890384872E-2</v>
      </c>
      <c r="Y129" s="84">
        <f t="shared" si="252"/>
        <v>0.39789275952107001</v>
      </c>
      <c r="Z129" s="84">
        <f t="shared" si="252"/>
        <v>7.8577950610749792E-3</v>
      </c>
      <c r="AA129" s="84">
        <f t="shared" si="252"/>
        <v>1.3626637860393366E-2</v>
      </c>
      <c r="AB129" s="84">
        <f t="shared" si="252"/>
        <v>0.11927713670019395</v>
      </c>
      <c r="AC129" s="84">
        <f t="shared" si="252"/>
        <v>0.22900099405665222</v>
      </c>
      <c r="AD129" s="84">
        <f t="shared" si="252"/>
        <v>2.4558104708211143E-2</v>
      </c>
      <c r="AE129" s="84">
        <f t="shared" si="252"/>
        <v>0.1458796472020194</v>
      </c>
      <c r="AF129" s="67">
        <f>AM129-AJ129*AK129</f>
        <v>4.7520777112949997E-2</v>
      </c>
      <c r="AG129" s="67">
        <f>AN129-AJ129*AL129</f>
        <v>6.4054436011940497E-3</v>
      </c>
      <c r="AH129" s="67">
        <f>AO129-AK129*AL129</f>
        <v>-2.9308850629460037E-4</v>
      </c>
      <c r="AI129" s="67">
        <f>AP129-AJ129*AK129*AL129</f>
        <v>1.740163843915183E-2</v>
      </c>
      <c r="AJ129" s="68">
        <f>X129+Y129+Z129+AB129</f>
        <v>0.5869346161727238</v>
      </c>
      <c r="AK129" s="68">
        <f>X129+Y129+AA129+AC129</f>
        <v>0.70242731632850042</v>
      </c>
      <c r="AL129" s="68">
        <f>X129+Z129+AA129+AD129</f>
        <v>0.10794946252006436</v>
      </c>
      <c r="AM129" s="68">
        <f>X129+Y129</f>
        <v>0.45979968441145486</v>
      </c>
      <c r="AN129" s="68">
        <f>X129+Z129</f>
        <v>6.9764719951459858E-2</v>
      </c>
      <c r="AO129" s="68">
        <f>X129+AA129</f>
        <v>7.5533562750778244E-2</v>
      </c>
      <c r="AP129" s="68">
        <f>X129</f>
        <v>6.1906924890384872E-2</v>
      </c>
    </row>
    <row r="130" spans="1:42" s="129" customFormat="1" ht="12" thickBot="1" x14ac:dyDescent="0.25">
      <c r="A130" s="119"/>
      <c r="B130" s="119"/>
      <c r="C130" s="101">
        <v>15</v>
      </c>
      <c r="D130" s="121"/>
      <c r="E130" s="122"/>
      <c r="F130" s="122"/>
      <c r="G130" s="123"/>
      <c r="H130" s="122"/>
      <c r="I130" s="122"/>
      <c r="J130" s="122"/>
      <c r="K130" s="122"/>
      <c r="L130" s="122"/>
      <c r="M130" s="122"/>
      <c r="N130" s="124">
        <f>SUM(G129:N129)</f>
        <v>1.1489957860056859</v>
      </c>
      <c r="O130" s="125"/>
      <c r="P130" s="126"/>
      <c r="Q130" s="127"/>
      <c r="R130" s="127"/>
      <c r="S130" s="127"/>
      <c r="T130" s="127"/>
      <c r="U130" s="127"/>
      <c r="V130" s="127"/>
      <c r="W130" s="124"/>
      <c r="X130" s="125"/>
      <c r="Y130" s="126"/>
      <c r="Z130" s="126"/>
      <c r="AA130" s="126"/>
      <c r="AB130" s="126"/>
      <c r="AC130" s="126"/>
      <c r="AD130" s="126"/>
      <c r="AE130" s="124">
        <f>SUM(X129:AE129)</f>
        <v>0.99999999999999989</v>
      </c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</row>
    <row r="131" spans="1:42" s="85" customFormat="1" x14ac:dyDescent="0.2">
      <c r="A131" s="71"/>
      <c r="B131" s="71"/>
      <c r="C131" s="1">
        <v>16</v>
      </c>
      <c r="D131" s="15" t="s">
        <v>34</v>
      </c>
      <c r="E131" s="16" t="s">
        <v>35</v>
      </c>
      <c r="F131" s="15" t="s">
        <v>28</v>
      </c>
      <c r="G131" s="72">
        <f t="shared" ref="G131:N131" si="253">X$129*G$3</f>
        <v>1.3058491969065559E-2</v>
      </c>
      <c r="H131" s="73">
        <f t="shared" si="253"/>
        <v>0.11190733861530094</v>
      </c>
      <c r="I131" s="73">
        <f t="shared" si="253"/>
        <v>2.2100048609273379E-3</v>
      </c>
      <c r="J131" s="73">
        <f t="shared" si="253"/>
        <v>3.8324918982356342E-3</v>
      </c>
      <c r="K131" s="73">
        <f t="shared" si="253"/>
        <v>4.472892626257273E-2</v>
      </c>
      <c r="L131" s="73">
        <f t="shared" si="253"/>
        <v>8.5875372771244587E-2</v>
      </c>
      <c r="M131" s="73">
        <f t="shared" si="253"/>
        <v>9.2092892655791792E-3</v>
      </c>
      <c r="N131" s="74">
        <f t="shared" si="253"/>
        <v>7.2939823601009701E-2</v>
      </c>
      <c r="O131" s="75">
        <f t="shared" ref="O131:O136" si="254">SUM(G131:N131)</f>
        <v>0.34376173924393566</v>
      </c>
      <c r="P131" s="76">
        <f>'input &amp; output'!D44</f>
        <v>0.11</v>
      </c>
      <c r="Q131" s="77"/>
      <c r="R131" s="77"/>
      <c r="S131" s="77"/>
      <c r="T131" s="77"/>
      <c r="U131" s="77"/>
      <c r="V131" s="77"/>
      <c r="W131" s="78">
        <f t="shared" ref="W131:W136" si="255">O131*P131</f>
        <v>3.781379131683292E-2</v>
      </c>
      <c r="X131" s="79">
        <f t="shared" ref="X131:AE131" si="256">G$3*$P131</f>
        <v>2.3203125000000002E-2</v>
      </c>
      <c r="Y131" s="80">
        <f t="shared" si="256"/>
        <v>3.09375E-2</v>
      </c>
      <c r="Z131" s="80">
        <f t="shared" si="256"/>
        <v>3.09375E-2</v>
      </c>
      <c r="AA131" s="80">
        <f t="shared" si="256"/>
        <v>3.09375E-2</v>
      </c>
      <c r="AB131" s="80">
        <f t="shared" si="256"/>
        <v>4.1250000000000002E-2</v>
      </c>
      <c r="AC131" s="80">
        <f t="shared" si="256"/>
        <v>4.1250000000000002E-2</v>
      </c>
      <c r="AD131" s="80">
        <f t="shared" si="256"/>
        <v>4.1250000000000002E-2</v>
      </c>
      <c r="AE131" s="81">
        <f t="shared" si="256"/>
        <v>5.5E-2</v>
      </c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</row>
    <row r="132" spans="1:42" s="112" customFormat="1" x14ac:dyDescent="0.2">
      <c r="A132" s="86"/>
      <c r="B132" s="86"/>
      <c r="C132" s="101">
        <v>16</v>
      </c>
      <c r="D132" s="23" t="s">
        <v>36</v>
      </c>
      <c r="E132" s="24" t="s">
        <v>37</v>
      </c>
      <c r="F132" s="23" t="s">
        <v>29</v>
      </c>
      <c r="G132" s="102">
        <f t="shared" ref="G132:N132" si="257">X$129*G$4</f>
        <v>1.3058491969065559E-2</v>
      </c>
      <c r="H132" s="103">
        <f t="shared" si="257"/>
        <v>0.11190733861530094</v>
      </c>
      <c r="I132" s="103">
        <f t="shared" si="257"/>
        <v>2.2100048609273379E-3</v>
      </c>
      <c r="J132" s="103">
        <f t="shared" si="257"/>
        <v>0</v>
      </c>
      <c r="K132" s="103">
        <f t="shared" si="257"/>
        <v>4.472892626257273E-2</v>
      </c>
      <c r="L132" s="103">
        <f t="shared" si="257"/>
        <v>0</v>
      </c>
      <c r="M132" s="103">
        <f t="shared" si="257"/>
        <v>0</v>
      </c>
      <c r="N132" s="104">
        <f t="shared" si="257"/>
        <v>0</v>
      </c>
      <c r="O132" s="105">
        <f t="shared" si="254"/>
        <v>0.17190476170786656</v>
      </c>
      <c r="P132" s="92">
        <f>'input &amp; output'!E44</f>
        <v>0.13</v>
      </c>
      <c r="Q132" s="93"/>
      <c r="R132" s="93"/>
      <c r="S132" s="93"/>
      <c r="T132" s="93"/>
      <c r="U132" s="93"/>
      <c r="V132" s="93"/>
      <c r="W132" s="107">
        <f t="shared" si="255"/>
        <v>2.2347619022022654E-2</v>
      </c>
      <c r="X132" s="108">
        <f t="shared" ref="X132:AE132" si="258">G$4*$P132</f>
        <v>2.7421875000000002E-2</v>
      </c>
      <c r="Y132" s="109">
        <f t="shared" si="258"/>
        <v>3.6562499999999998E-2</v>
      </c>
      <c r="Z132" s="109">
        <f t="shared" si="258"/>
        <v>3.6562499999999998E-2</v>
      </c>
      <c r="AA132" s="109">
        <f t="shared" si="258"/>
        <v>0</v>
      </c>
      <c r="AB132" s="109">
        <f t="shared" si="258"/>
        <v>4.8750000000000002E-2</v>
      </c>
      <c r="AC132" s="109">
        <f t="shared" si="258"/>
        <v>0</v>
      </c>
      <c r="AD132" s="109">
        <f t="shared" si="258"/>
        <v>0</v>
      </c>
      <c r="AE132" s="110">
        <f t="shared" si="258"/>
        <v>0</v>
      </c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</row>
    <row r="133" spans="1:42" s="112" customFormat="1" x14ac:dyDescent="0.2">
      <c r="A133" s="86"/>
      <c r="B133" s="86"/>
      <c r="C133" s="101">
        <v>16</v>
      </c>
      <c r="D133" s="23" t="s">
        <v>34</v>
      </c>
      <c r="E133" s="24" t="s">
        <v>39</v>
      </c>
      <c r="F133" s="23" t="s">
        <v>30</v>
      </c>
      <c r="G133" s="102">
        <f t="shared" ref="G133:N133" si="259">X$129*G$5</f>
        <v>1.3058491969065559E-2</v>
      </c>
      <c r="H133" s="103">
        <f t="shared" si="259"/>
        <v>0.11190733861530094</v>
      </c>
      <c r="I133" s="103">
        <f t="shared" si="259"/>
        <v>0</v>
      </c>
      <c r="J133" s="103">
        <f t="shared" si="259"/>
        <v>3.8324918982356342E-3</v>
      </c>
      <c r="K133" s="103">
        <f t="shared" si="259"/>
        <v>0</v>
      </c>
      <c r="L133" s="103">
        <f t="shared" si="259"/>
        <v>8.5875372771244587E-2</v>
      </c>
      <c r="M133" s="103">
        <f t="shared" si="259"/>
        <v>0</v>
      </c>
      <c r="N133" s="104">
        <f t="shared" si="259"/>
        <v>0</v>
      </c>
      <c r="O133" s="105">
        <f t="shared" si="254"/>
        <v>0.21467369525384672</v>
      </c>
      <c r="P133" s="92">
        <f>'input &amp; output'!F44</f>
        <v>0.15</v>
      </c>
      <c r="Q133" s="106"/>
      <c r="R133" s="106"/>
      <c r="S133" s="106"/>
      <c r="T133" s="106"/>
      <c r="U133" s="106"/>
      <c r="V133" s="106"/>
      <c r="W133" s="107">
        <f t="shared" si="255"/>
        <v>3.2201054288077006E-2</v>
      </c>
      <c r="X133" s="108">
        <f t="shared" ref="X133:AE133" si="260">G$5*$P133</f>
        <v>3.1640624999999999E-2</v>
      </c>
      <c r="Y133" s="109">
        <f t="shared" si="260"/>
        <v>4.2187499999999996E-2</v>
      </c>
      <c r="Z133" s="109">
        <f t="shared" si="260"/>
        <v>0</v>
      </c>
      <c r="AA133" s="109">
        <f t="shared" si="260"/>
        <v>4.2187499999999996E-2</v>
      </c>
      <c r="AB133" s="109">
        <f t="shared" si="260"/>
        <v>0</v>
      </c>
      <c r="AC133" s="109">
        <f t="shared" si="260"/>
        <v>5.6249999999999994E-2</v>
      </c>
      <c r="AD133" s="109">
        <f t="shared" si="260"/>
        <v>0</v>
      </c>
      <c r="AE133" s="110">
        <f t="shared" si="260"/>
        <v>0</v>
      </c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</row>
    <row r="134" spans="1:42" s="112" customFormat="1" ht="13.5" customHeight="1" thickBot="1" x14ac:dyDescent="0.25">
      <c r="A134" s="86"/>
      <c r="B134" s="86"/>
      <c r="C134" s="101">
        <v>16</v>
      </c>
      <c r="D134" s="36" t="s">
        <v>40</v>
      </c>
      <c r="E134" s="37" t="s">
        <v>41</v>
      </c>
      <c r="F134" s="36" t="s">
        <v>31</v>
      </c>
      <c r="G134" s="102">
        <f t="shared" ref="G134:N134" si="261">X$129*G$6</f>
        <v>1.3058491969065559E-2</v>
      </c>
      <c r="H134" s="103">
        <f t="shared" si="261"/>
        <v>5.5953669307650472E-2</v>
      </c>
      <c r="I134" s="103">
        <f t="shared" si="261"/>
        <v>2.2100048609273379E-3</v>
      </c>
      <c r="J134" s="103">
        <f t="shared" si="261"/>
        <v>3.8324918982356342E-3</v>
      </c>
      <c r="K134" s="103">
        <f t="shared" si="261"/>
        <v>2.2364463131286365E-2</v>
      </c>
      <c r="L134" s="103">
        <f t="shared" si="261"/>
        <v>4.2937686385622294E-2</v>
      </c>
      <c r="M134" s="103">
        <f t="shared" si="261"/>
        <v>9.2092892655791792E-3</v>
      </c>
      <c r="N134" s="104">
        <f t="shared" si="261"/>
        <v>3.6469911800504851E-2</v>
      </c>
      <c r="O134" s="105">
        <f t="shared" si="254"/>
        <v>0.18603600861887168</v>
      </c>
      <c r="P134" s="92">
        <f>'input &amp; output'!G44</f>
        <v>0.17</v>
      </c>
      <c r="Q134" s="106"/>
      <c r="R134" s="106"/>
      <c r="S134" s="106"/>
      <c r="T134" s="106"/>
      <c r="U134" s="106"/>
      <c r="V134" s="106"/>
      <c r="W134" s="107">
        <f t="shared" si="255"/>
        <v>3.1626121465208185E-2</v>
      </c>
      <c r="X134" s="108">
        <f t="shared" ref="X134:AE134" si="262">G$6*$P134</f>
        <v>3.5859375000000006E-2</v>
      </c>
      <c r="Y134" s="109">
        <f t="shared" si="262"/>
        <v>2.390625E-2</v>
      </c>
      <c r="Z134" s="109">
        <f t="shared" si="262"/>
        <v>4.7812500000000001E-2</v>
      </c>
      <c r="AA134" s="109">
        <f t="shared" si="262"/>
        <v>4.7812500000000001E-2</v>
      </c>
      <c r="AB134" s="109">
        <f t="shared" si="262"/>
        <v>3.1875000000000001E-2</v>
      </c>
      <c r="AC134" s="109">
        <f t="shared" si="262"/>
        <v>3.1875000000000001E-2</v>
      </c>
      <c r="AD134" s="109">
        <f t="shared" si="262"/>
        <v>6.3750000000000001E-2</v>
      </c>
      <c r="AE134" s="110">
        <f t="shared" si="262"/>
        <v>4.2500000000000003E-2</v>
      </c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</row>
    <row r="135" spans="1:42" s="112" customFormat="1" ht="12.75" customHeight="1" x14ac:dyDescent="0.2">
      <c r="A135" s="86"/>
      <c r="B135" s="86"/>
      <c r="C135" s="101">
        <v>16</v>
      </c>
      <c r="D135" s="3" t="s">
        <v>42</v>
      </c>
      <c r="E135" s="2" t="s">
        <v>43</v>
      </c>
      <c r="F135" s="3" t="s">
        <v>32</v>
      </c>
      <c r="G135" s="102">
        <f t="shared" ref="G135:N135" si="263">X$129*G$7</f>
        <v>1.3058491969065559E-2</v>
      </c>
      <c r="H135" s="103">
        <f t="shared" si="263"/>
        <v>5.5953669307650472E-2</v>
      </c>
      <c r="I135" s="103">
        <f t="shared" si="263"/>
        <v>0</v>
      </c>
      <c r="J135" s="103">
        <f t="shared" si="263"/>
        <v>0</v>
      </c>
      <c r="K135" s="103">
        <f t="shared" si="263"/>
        <v>0</v>
      </c>
      <c r="L135" s="103">
        <f t="shared" si="263"/>
        <v>0</v>
      </c>
      <c r="M135" s="103">
        <f t="shared" si="263"/>
        <v>0</v>
      </c>
      <c r="N135" s="104">
        <f t="shared" si="263"/>
        <v>0</v>
      </c>
      <c r="O135" s="105">
        <f t="shared" si="254"/>
        <v>6.9012161276716028E-2</v>
      </c>
      <c r="P135" s="92">
        <f>'input &amp; output'!H44</f>
        <v>0.19</v>
      </c>
      <c r="Q135" s="106"/>
      <c r="R135" s="106"/>
      <c r="S135" s="106"/>
      <c r="T135" s="106"/>
      <c r="U135" s="106"/>
      <c r="V135" s="106"/>
      <c r="W135" s="107">
        <f t="shared" si="255"/>
        <v>1.3112310642576045E-2</v>
      </c>
      <c r="X135" s="108">
        <f t="shared" ref="X135:AE135" si="264">G$7*$P135</f>
        <v>4.0078124999999999E-2</v>
      </c>
      <c r="Y135" s="109">
        <f t="shared" si="264"/>
        <v>2.6718749999999999E-2</v>
      </c>
      <c r="Z135" s="109">
        <f t="shared" si="264"/>
        <v>0</v>
      </c>
      <c r="AA135" s="109">
        <f t="shared" si="264"/>
        <v>0</v>
      </c>
      <c r="AB135" s="109">
        <f t="shared" si="264"/>
        <v>0</v>
      </c>
      <c r="AC135" s="109">
        <f t="shared" si="264"/>
        <v>0</v>
      </c>
      <c r="AD135" s="109">
        <f t="shared" si="264"/>
        <v>0</v>
      </c>
      <c r="AE135" s="110">
        <f t="shared" si="264"/>
        <v>0</v>
      </c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</row>
    <row r="136" spans="1:42" s="112" customFormat="1" ht="13.5" customHeight="1" x14ac:dyDescent="0.2">
      <c r="A136" s="86"/>
      <c r="B136" s="86"/>
      <c r="C136" s="101">
        <v>16</v>
      </c>
      <c r="D136" s="9" t="s">
        <v>44</v>
      </c>
      <c r="E136" s="44" t="s">
        <v>45</v>
      </c>
      <c r="F136" s="9" t="s">
        <v>33</v>
      </c>
      <c r="G136" s="102">
        <f t="shared" ref="G136:N136" si="265">X$129*G$8</f>
        <v>6.5292459845327794E-3</v>
      </c>
      <c r="H136" s="103">
        <f t="shared" si="265"/>
        <v>5.5953669307650472E-2</v>
      </c>
      <c r="I136" s="103">
        <f t="shared" si="265"/>
        <v>1.1050024304636689E-3</v>
      </c>
      <c r="J136" s="103">
        <f t="shared" si="265"/>
        <v>1.9162459491178171E-3</v>
      </c>
      <c r="K136" s="103">
        <f t="shared" si="265"/>
        <v>2.2364463131286365E-2</v>
      </c>
      <c r="L136" s="103">
        <f t="shared" si="265"/>
        <v>4.2937686385622294E-2</v>
      </c>
      <c r="M136" s="103">
        <f t="shared" si="265"/>
        <v>4.6046446327895896E-3</v>
      </c>
      <c r="N136" s="104">
        <f t="shared" si="265"/>
        <v>3.6469911800504851E-2</v>
      </c>
      <c r="O136" s="105">
        <f t="shared" si="254"/>
        <v>0.17188086962196783</v>
      </c>
      <c r="P136" s="92">
        <f>'input &amp; output'!I44</f>
        <v>0.25</v>
      </c>
      <c r="Q136" s="106"/>
      <c r="R136" s="106"/>
      <c r="S136" s="106"/>
      <c r="T136" s="106"/>
      <c r="U136" s="106"/>
      <c r="V136" s="106"/>
      <c r="W136" s="107">
        <f t="shared" si="255"/>
        <v>4.2970217405491958E-2</v>
      </c>
      <c r="X136" s="108">
        <f t="shared" ref="X136:AE136" si="266">G$8*$P136</f>
        <v>2.63671875E-2</v>
      </c>
      <c r="Y136" s="109">
        <f t="shared" si="266"/>
        <v>3.515625E-2</v>
      </c>
      <c r="Z136" s="109">
        <f t="shared" si="266"/>
        <v>3.515625E-2</v>
      </c>
      <c r="AA136" s="109">
        <f t="shared" si="266"/>
        <v>3.515625E-2</v>
      </c>
      <c r="AB136" s="109">
        <f t="shared" si="266"/>
        <v>4.6875E-2</v>
      </c>
      <c r="AC136" s="109">
        <f t="shared" si="266"/>
        <v>4.6875E-2</v>
      </c>
      <c r="AD136" s="109">
        <f t="shared" si="266"/>
        <v>4.6875E-2</v>
      </c>
      <c r="AE136" s="110">
        <f t="shared" si="266"/>
        <v>6.25E-2</v>
      </c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</row>
    <row r="137" spans="1:42" s="112" customFormat="1" x14ac:dyDescent="0.2">
      <c r="A137" s="60">
        <v>1</v>
      </c>
      <c r="B137" s="60">
        <v>1</v>
      </c>
      <c r="C137" s="101">
        <v>16</v>
      </c>
      <c r="D137" s="62"/>
      <c r="E137" s="63"/>
      <c r="F137" s="63"/>
      <c r="G137" s="115">
        <f t="shared" ref="G137:O137" si="267">SUM(G131:G136)</f>
        <v>7.1821705829860569E-2</v>
      </c>
      <c r="H137" s="99">
        <f t="shared" si="267"/>
        <v>0.50358302376885422</v>
      </c>
      <c r="I137" s="99">
        <f t="shared" si="267"/>
        <v>7.7350170132456826E-3</v>
      </c>
      <c r="J137" s="99">
        <f t="shared" si="267"/>
        <v>1.3413721643824721E-2</v>
      </c>
      <c r="K137" s="99">
        <f t="shared" si="267"/>
        <v>0.1341867787877182</v>
      </c>
      <c r="L137" s="99">
        <f t="shared" si="267"/>
        <v>0.25762611831373378</v>
      </c>
      <c r="M137" s="99">
        <f t="shared" si="267"/>
        <v>2.3023223163947948E-2</v>
      </c>
      <c r="N137" s="116">
        <f t="shared" si="267"/>
        <v>0.1458796472020194</v>
      </c>
      <c r="O137" s="115">
        <f t="shared" si="267"/>
        <v>1.1572692357232046</v>
      </c>
      <c r="P137" s="99">
        <v>1</v>
      </c>
      <c r="Q137" s="19">
        <f>$P131</f>
        <v>0.11</v>
      </c>
      <c r="R137" s="19">
        <f>$P132</f>
        <v>0.13</v>
      </c>
      <c r="S137" s="19">
        <f>$P133</f>
        <v>0.15</v>
      </c>
      <c r="T137" s="19">
        <f>$P134</f>
        <v>0.17</v>
      </c>
      <c r="U137" s="19">
        <f>$P135</f>
        <v>0.19</v>
      </c>
      <c r="V137" s="19">
        <f>$P136</f>
        <v>0.25</v>
      </c>
      <c r="W137" s="116">
        <f>SUM(W131:W136)</f>
        <v>0.18007111414020877</v>
      </c>
      <c r="X137" s="117">
        <f t="shared" ref="X137:AE137" si="268">X129*SUM(X131:X136)/$W137</f>
        <v>6.3453711204538882E-2</v>
      </c>
      <c r="Y137" s="84">
        <f t="shared" si="268"/>
        <v>0.43191602778153376</v>
      </c>
      <c r="Z137" s="84">
        <f t="shared" si="268"/>
        <v>6.5660314606345504E-3</v>
      </c>
      <c r="AA137" s="84">
        <f t="shared" si="268"/>
        <v>1.1812183279238253E-2</v>
      </c>
      <c r="AB137" s="84">
        <f t="shared" si="268"/>
        <v>0.11177815450447791</v>
      </c>
      <c r="AC137" s="84">
        <f t="shared" si="268"/>
        <v>0.22414158647931917</v>
      </c>
      <c r="AD137" s="84">
        <f t="shared" si="268"/>
        <v>2.0712717696939793E-2</v>
      </c>
      <c r="AE137" s="84">
        <f t="shared" si="268"/>
        <v>0.12961958759331774</v>
      </c>
      <c r="AF137" s="67">
        <f>AM137-AJ137*AK137</f>
        <v>4.6546318025333433E-2</v>
      </c>
      <c r="AG137" s="67">
        <f>AN137-AJ137*AL137</f>
        <v>7.0866669333190385E-3</v>
      </c>
      <c r="AH137" s="67">
        <f>AO137-AK137*AL137</f>
        <v>2.725858930162639E-4</v>
      </c>
      <c r="AI137" s="67">
        <f>AP137-AJ137*AK137*AL137</f>
        <v>1.7429273444227608E-2</v>
      </c>
      <c r="AJ137" s="68">
        <f>X137+Y137+Z137+AB137</f>
        <v>0.61371392495118504</v>
      </c>
      <c r="AK137" s="68">
        <f>X137+Y137+AA137+AC137</f>
        <v>0.73132350874463004</v>
      </c>
      <c r="AL137" s="68">
        <f>X137+Z137+AA137+AD137</f>
        <v>0.10254464364135146</v>
      </c>
      <c r="AM137" s="68">
        <f>X137+Y137</f>
        <v>0.49536973898607262</v>
      </c>
      <c r="AN137" s="68">
        <f>X137+Z137</f>
        <v>7.0019742665173426E-2</v>
      </c>
      <c r="AO137" s="68">
        <f>X137+AA137</f>
        <v>7.5265894483777129E-2</v>
      </c>
      <c r="AP137" s="68">
        <f>X137</f>
        <v>6.3453711204538882E-2</v>
      </c>
    </row>
    <row r="138" spans="1:42" s="129" customFormat="1" ht="12" thickBot="1" x14ac:dyDescent="0.25">
      <c r="A138" s="119"/>
      <c r="B138" s="119"/>
      <c r="C138" s="101">
        <v>16</v>
      </c>
      <c r="D138" s="121"/>
      <c r="E138" s="122"/>
      <c r="F138" s="122"/>
      <c r="G138" s="123"/>
      <c r="H138" s="122"/>
      <c r="I138" s="122"/>
      <c r="J138" s="122"/>
      <c r="K138" s="122"/>
      <c r="L138" s="122"/>
      <c r="M138" s="122"/>
      <c r="N138" s="124">
        <f>SUM(G137:N137)</f>
        <v>1.1572692357232046</v>
      </c>
      <c r="O138" s="125"/>
      <c r="P138" s="126"/>
      <c r="Q138" s="127"/>
      <c r="R138" s="127"/>
      <c r="S138" s="127"/>
      <c r="T138" s="127"/>
      <c r="U138" s="127"/>
      <c r="V138" s="127"/>
      <c r="W138" s="124"/>
      <c r="X138" s="125"/>
      <c r="Y138" s="126"/>
      <c r="Z138" s="126"/>
      <c r="AA138" s="126"/>
      <c r="AB138" s="126"/>
      <c r="AC138" s="126"/>
      <c r="AD138" s="126"/>
      <c r="AE138" s="124">
        <f>SUM(X137:AE137)</f>
        <v>1</v>
      </c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</row>
    <row r="139" spans="1:42" s="85" customFormat="1" x14ac:dyDescent="0.2">
      <c r="A139" s="71"/>
      <c r="B139" s="71"/>
      <c r="C139" s="130">
        <v>17</v>
      </c>
      <c r="D139" s="15" t="s">
        <v>34</v>
      </c>
      <c r="E139" s="16" t="s">
        <v>35</v>
      </c>
      <c r="F139" s="15" t="s">
        <v>28</v>
      </c>
      <c r="G139" s="72">
        <f t="shared" ref="G139:N139" si="269">X$137*G$3</f>
        <v>1.338476720720742E-2</v>
      </c>
      <c r="H139" s="73">
        <f t="shared" si="269"/>
        <v>0.12147638281355637</v>
      </c>
      <c r="I139" s="73">
        <f t="shared" si="269"/>
        <v>1.8466963483034673E-3</v>
      </c>
      <c r="J139" s="73">
        <f t="shared" si="269"/>
        <v>3.3221765472857584E-3</v>
      </c>
      <c r="K139" s="73">
        <f t="shared" si="269"/>
        <v>4.1916807939179214E-2</v>
      </c>
      <c r="L139" s="73">
        <f t="shared" si="269"/>
        <v>8.4053094929744693E-2</v>
      </c>
      <c r="M139" s="73">
        <f t="shared" si="269"/>
        <v>7.7672691363524227E-3</v>
      </c>
      <c r="N139" s="74">
        <f t="shared" si="269"/>
        <v>6.4809793796658868E-2</v>
      </c>
      <c r="O139" s="75">
        <f t="shared" ref="O139:O144" si="270">SUM(G139:N139)</f>
        <v>0.33857698871828823</v>
      </c>
      <c r="P139" s="76">
        <f>'input &amp; output'!D45</f>
        <v>0.11</v>
      </c>
      <c r="Q139" s="77"/>
      <c r="R139" s="77"/>
      <c r="S139" s="77"/>
      <c r="T139" s="77"/>
      <c r="U139" s="77"/>
      <c r="V139" s="77"/>
      <c r="W139" s="78">
        <f t="shared" ref="W139:W144" si="271">O139*P139</f>
        <v>3.7243468759011703E-2</v>
      </c>
      <c r="X139" s="79">
        <f t="shared" ref="X139:AE139" si="272">G$3*$P139</f>
        <v>2.3203125000000002E-2</v>
      </c>
      <c r="Y139" s="80">
        <f t="shared" si="272"/>
        <v>3.09375E-2</v>
      </c>
      <c r="Z139" s="80">
        <f t="shared" si="272"/>
        <v>3.09375E-2</v>
      </c>
      <c r="AA139" s="80">
        <f t="shared" si="272"/>
        <v>3.09375E-2</v>
      </c>
      <c r="AB139" s="80">
        <f t="shared" si="272"/>
        <v>4.1250000000000002E-2</v>
      </c>
      <c r="AC139" s="80">
        <f t="shared" si="272"/>
        <v>4.1250000000000002E-2</v>
      </c>
      <c r="AD139" s="80">
        <f t="shared" si="272"/>
        <v>4.1250000000000002E-2</v>
      </c>
      <c r="AE139" s="81">
        <f t="shared" si="272"/>
        <v>5.5E-2</v>
      </c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</row>
    <row r="140" spans="1:42" s="112" customFormat="1" x14ac:dyDescent="0.2">
      <c r="A140" s="86"/>
      <c r="B140" s="86"/>
      <c r="C140" s="61">
        <v>17</v>
      </c>
      <c r="D140" s="23" t="s">
        <v>36</v>
      </c>
      <c r="E140" s="24" t="s">
        <v>37</v>
      </c>
      <c r="F140" s="23" t="s">
        <v>29</v>
      </c>
      <c r="G140" s="102">
        <f t="shared" ref="G140:N140" si="273">X$137*G$4</f>
        <v>1.338476720720742E-2</v>
      </c>
      <c r="H140" s="103">
        <f t="shared" si="273"/>
        <v>0.12147638281355637</v>
      </c>
      <c r="I140" s="103">
        <f t="shared" si="273"/>
        <v>1.8466963483034673E-3</v>
      </c>
      <c r="J140" s="103">
        <f t="shared" si="273"/>
        <v>0</v>
      </c>
      <c r="K140" s="103">
        <f t="shared" si="273"/>
        <v>4.1916807939179214E-2</v>
      </c>
      <c r="L140" s="103">
        <f t="shared" si="273"/>
        <v>0</v>
      </c>
      <c r="M140" s="103">
        <f t="shared" si="273"/>
        <v>0</v>
      </c>
      <c r="N140" s="104">
        <f t="shared" si="273"/>
        <v>0</v>
      </c>
      <c r="O140" s="105">
        <f t="shared" si="270"/>
        <v>0.17862465430824648</v>
      </c>
      <c r="P140" s="92">
        <f>'input &amp; output'!E45</f>
        <v>0.13</v>
      </c>
      <c r="Q140" s="93"/>
      <c r="R140" s="93"/>
      <c r="S140" s="93"/>
      <c r="T140" s="93"/>
      <c r="U140" s="93"/>
      <c r="V140" s="93"/>
      <c r="W140" s="107">
        <f t="shared" si="271"/>
        <v>2.3221205060072043E-2</v>
      </c>
      <c r="X140" s="108">
        <f t="shared" ref="X140:AE140" si="274">G$4*$P140</f>
        <v>2.7421875000000002E-2</v>
      </c>
      <c r="Y140" s="109">
        <f t="shared" si="274"/>
        <v>3.6562499999999998E-2</v>
      </c>
      <c r="Z140" s="109">
        <f t="shared" si="274"/>
        <v>3.6562499999999998E-2</v>
      </c>
      <c r="AA140" s="109">
        <f t="shared" si="274"/>
        <v>0</v>
      </c>
      <c r="AB140" s="109">
        <f t="shared" si="274"/>
        <v>4.8750000000000002E-2</v>
      </c>
      <c r="AC140" s="109">
        <f t="shared" si="274"/>
        <v>0</v>
      </c>
      <c r="AD140" s="109">
        <f t="shared" si="274"/>
        <v>0</v>
      </c>
      <c r="AE140" s="110">
        <f t="shared" si="274"/>
        <v>0</v>
      </c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</row>
    <row r="141" spans="1:42" s="112" customFormat="1" x14ac:dyDescent="0.2">
      <c r="A141" s="86"/>
      <c r="B141" s="86"/>
      <c r="C141" s="61">
        <v>17</v>
      </c>
      <c r="D141" s="23" t="s">
        <v>34</v>
      </c>
      <c r="E141" s="24" t="s">
        <v>39</v>
      </c>
      <c r="F141" s="23" t="s">
        <v>30</v>
      </c>
      <c r="G141" s="102">
        <f t="shared" ref="G141:N141" si="275">X$137*G$5</f>
        <v>1.338476720720742E-2</v>
      </c>
      <c r="H141" s="103">
        <f t="shared" si="275"/>
        <v>0.12147638281355637</v>
      </c>
      <c r="I141" s="103">
        <f t="shared" si="275"/>
        <v>0</v>
      </c>
      <c r="J141" s="103">
        <f t="shared" si="275"/>
        <v>3.3221765472857584E-3</v>
      </c>
      <c r="K141" s="103">
        <f t="shared" si="275"/>
        <v>0</v>
      </c>
      <c r="L141" s="103">
        <f t="shared" si="275"/>
        <v>8.4053094929744693E-2</v>
      </c>
      <c r="M141" s="103">
        <f t="shared" si="275"/>
        <v>0</v>
      </c>
      <c r="N141" s="104">
        <f t="shared" si="275"/>
        <v>0</v>
      </c>
      <c r="O141" s="105">
        <f t="shared" si="270"/>
        <v>0.22223642149779424</v>
      </c>
      <c r="P141" s="92">
        <f>'input &amp; output'!F45</f>
        <v>0.15</v>
      </c>
      <c r="Q141" s="106"/>
      <c r="R141" s="106"/>
      <c r="S141" s="106"/>
      <c r="T141" s="106"/>
      <c r="U141" s="106"/>
      <c r="V141" s="106"/>
      <c r="W141" s="107">
        <f t="shared" si="271"/>
        <v>3.3335463224669133E-2</v>
      </c>
      <c r="X141" s="108">
        <f t="shared" ref="X141:AE141" si="276">G$5*$P141</f>
        <v>3.1640624999999999E-2</v>
      </c>
      <c r="Y141" s="109">
        <f t="shared" si="276"/>
        <v>4.2187499999999996E-2</v>
      </c>
      <c r="Z141" s="109">
        <f t="shared" si="276"/>
        <v>0</v>
      </c>
      <c r="AA141" s="109">
        <f t="shared" si="276"/>
        <v>4.2187499999999996E-2</v>
      </c>
      <c r="AB141" s="109">
        <f t="shared" si="276"/>
        <v>0</v>
      </c>
      <c r="AC141" s="109">
        <f t="shared" si="276"/>
        <v>5.6249999999999994E-2</v>
      </c>
      <c r="AD141" s="109">
        <f t="shared" si="276"/>
        <v>0</v>
      </c>
      <c r="AE141" s="110">
        <f t="shared" si="276"/>
        <v>0</v>
      </c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/>
    </row>
    <row r="142" spans="1:42" s="112" customFormat="1" ht="13.5" customHeight="1" thickBot="1" x14ac:dyDescent="0.25">
      <c r="A142" s="86"/>
      <c r="B142" s="86"/>
      <c r="C142" s="61">
        <v>17</v>
      </c>
      <c r="D142" s="36" t="s">
        <v>40</v>
      </c>
      <c r="E142" s="37" t="s">
        <v>41</v>
      </c>
      <c r="F142" s="36" t="s">
        <v>31</v>
      </c>
      <c r="G142" s="102">
        <f t="shared" ref="G142:N142" si="277">X$137*G$6</f>
        <v>1.338476720720742E-2</v>
      </c>
      <c r="H142" s="103">
        <f t="shared" si="277"/>
        <v>6.0738191406778184E-2</v>
      </c>
      <c r="I142" s="103">
        <f t="shared" si="277"/>
        <v>1.8466963483034673E-3</v>
      </c>
      <c r="J142" s="103">
        <f t="shared" si="277"/>
        <v>3.3221765472857584E-3</v>
      </c>
      <c r="K142" s="103">
        <f t="shared" si="277"/>
        <v>2.0958403969589607E-2</v>
      </c>
      <c r="L142" s="103">
        <f t="shared" si="277"/>
        <v>4.2026547464872346E-2</v>
      </c>
      <c r="M142" s="103">
        <f t="shared" si="277"/>
        <v>7.7672691363524227E-3</v>
      </c>
      <c r="N142" s="104">
        <f t="shared" si="277"/>
        <v>3.2404896898329434E-2</v>
      </c>
      <c r="O142" s="105">
        <f t="shared" si="270"/>
        <v>0.18244894897871863</v>
      </c>
      <c r="P142" s="92">
        <f>'input &amp; output'!G45</f>
        <v>0.17</v>
      </c>
      <c r="Q142" s="106"/>
      <c r="R142" s="106"/>
      <c r="S142" s="106"/>
      <c r="T142" s="106"/>
      <c r="U142" s="106"/>
      <c r="V142" s="106"/>
      <c r="W142" s="107">
        <f t="shared" si="271"/>
        <v>3.1016321326382171E-2</v>
      </c>
      <c r="X142" s="108">
        <f t="shared" ref="X142:AE142" si="278">G$6*$P142</f>
        <v>3.5859375000000006E-2</v>
      </c>
      <c r="Y142" s="109">
        <f t="shared" si="278"/>
        <v>2.390625E-2</v>
      </c>
      <c r="Z142" s="109">
        <f t="shared" si="278"/>
        <v>4.7812500000000001E-2</v>
      </c>
      <c r="AA142" s="109">
        <f t="shared" si="278"/>
        <v>4.7812500000000001E-2</v>
      </c>
      <c r="AB142" s="109">
        <f t="shared" si="278"/>
        <v>3.1875000000000001E-2</v>
      </c>
      <c r="AC142" s="109">
        <f t="shared" si="278"/>
        <v>3.1875000000000001E-2</v>
      </c>
      <c r="AD142" s="109">
        <f t="shared" si="278"/>
        <v>6.3750000000000001E-2</v>
      </c>
      <c r="AE142" s="110">
        <f t="shared" si="278"/>
        <v>4.2500000000000003E-2</v>
      </c>
      <c r="AF142" s="111"/>
      <c r="AG142" s="111"/>
      <c r="AH142" s="111"/>
      <c r="AI142" s="111"/>
      <c r="AJ142" s="111"/>
      <c r="AK142" s="111"/>
      <c r="AL142" s="111"/>
      <c r="AM142" s="111"/>
      <c r="AN142" s="111"/>
      <c r="AO142" s="111"/>
      <c r="AP142" s="111"/>
    </row>
    <row r="143" spans="1:42" s="112" customFormat="1" ht="12.75" customHeight="1" x14ac:dyDescent="0.2">
      <c r="A143" s="86"/>
      <c r="B143" s="86"/>
      <c r="C143" s="61">
        <v>17</v>
      </c>
      <c r="D143" s="3" t="s">
        <v>42</v>
      </c>
      <c r="E143" s="2" t="s">
        <v>43</v>
      </c>
      <c r="F143" s="3" t="s">
        <v>32</v>
      </c>
      <c r="G143" s="102">
        <f t="shared" ref="G143:N143" si="279">X$137*G$7</f>
        <v>1.338476720720742E-2</v>
      </c>
      <c r="H143" s="103">
        <f t="shared" si="279"/>
        <v>6.0738191406778184E-2</v>
      </c>
      <c r="I143" s="103">
        <f t="shared" si="279"/>
        <v>0</v>
      </c>
      <c r="J143" s="103">
        <f t="shared" si="279"/>
        <v>0</v>
      </c>
      <c r="K143" s="103">
        <f t="shared" si="279"/>
        <v>0</v>
      </c>
      <c r="L143" s="103">
        <f t="shared" si="279"/>
        <v>0</v>
      </c>
      <c r="M143" s="103">
        <f t="shared" si="279"/>
        <v>0</v>
      </c>
      <c r="N143" s="104">
        <f t="shared" si="279"/>
        <v>0</v>
      </c>
      <c r="O143" s="105">
        <f t="shared" si="270"/>
        <v>7.4122958613985601E-2</v>
      </c>
      <c r="P143" s="92">
        <f>'input &amp; output'!H45</f>
        <v>0.19</v>
      </c>
      <c r="Q143" s="106"/>
      <c r="R143" s="106"/>
      <c r="S143" s="106"/>
      <c r="T143" s="106"/>
      <c r="U143" s="106"/>
      <c r="V143" s="106"/>
      <c r="W143" s="107">
        <f t="shared" si="271"/>
        <v>1.4083362136657264E-2</v>
      </c>
      <c r="X143" s="108">
        <f t="shared" ref="X143:AE143" si="280">G$7*$P143</f>
        <v>4.0078124999999999E-2</v>
      </c>
      <c r="Y143" s="109">
        <f t="shared" si="280"/>
        <v>2.6718749999999999E-2</v>
      </c>
      <c r="Z143" s="109">
        <f t="shared" si="280"/>
        <v>0</v>
      </c>
      <c r="AA143" s="109">
        <f t="shared" si="280"/>
        <v>0</v>
      </c>
      <c r="AB143" s="109">
        <f t="shared" si="280"/>
        <v>0</v>
      </c>
      <c r="AC143" s="109">
        <f t="shared" si="280"/>
        <v>0</v>
      </c>
      <c r="AD143" s="109">
        <f t="shared" si="280"/>
        <v>0</v>
      </c>
      <c r="AE143" s="110">
        <f t="shared" si="280"/>
        <v>0</v>
      </c>
      <c r="AF143" s="111"/>
      <c r="AG143" s="111"/>
      <c r="AH143" s="111"/>
      <c r="AI143" s="111"/>
      <c r="AJ143" s="111"/>
      <c r="AK143" s="111"/>
      <c r="AL143" s="111"/>
      <c r="AM143" s="111"/>
      <c r="AN143" s="111"/>
      <c r="AO143" s="111"/>
      <c r="AP143" s="111"/>
    </row>
    <row r="144" spans="1:42" s="112" customFormat="1" ht="13.5" customHeight="1" x14ac:dyDescent="0.2">
      <c r="A144" s="86"/>
      <c r="B144" s="86"/>
      <c r="C144" s="61">
        <v>17</v>
      </c>
      <c r="D144" s="9" t="s">
        <v>44</v>
      </c>
      <c r="E144" s="44" t="s">
        <v>45</v>
      </c>
      <c r="F144" s="9" t="s">
        <v>33</v>
      </c>
      <c r="G144" s="102">
        <f t="shared" ref="G144:N144" si="281">X$137*G$8</f>
        <v>6.6923836036037101E-3</v>
      </c>
      <c r="H144" s="103">
        <f t="shared" si="281"/>
        <v>6.0738191406778184E-2</v>
      </c>
      <c r="I144" s="103">
        <f t="shared" si="281"/>
        <v>9.2334817415173367E-4</v>
      </c>
      <c r="J144" s="103">
        <f t="shared" si="281"/>
        <v>1.6610882736428792E-3</v>
      </c>
      <c r="K144" s="103">
        <f t="shared" si="281"/>
        <v>2.0958403969589607E-2</v>
      </c>
      <c r="L144" s="103">
        <f t="shared" si="281"/>
        <v>4.2026547464872346E-2</v>
      </c>
      <c r="M144" s="103">
        <f t="shared" si="281"/>
        <v>3.8836345681762113E-3</v>
      </c>
      <c r="N144" s="104">
        <f t="shared" si="281"/>
        <v>3.2404896898329434E-2</v>
      </c>
      <c r="O144" s="105">
        <f t="shared" si="270"/>
        <v>0.16928849435914411</v>
      </c>
      <c r="P144" s="92">
        <f>'input &amp; output'!I45</f>
        <v>0.25</v>
      </c>
      <c r="Q144" s="106"/>
      <c r="R144" s="106"/>
      <c r="S144" s="106"/>
      <c r="T144" s="106"/>
      <c r="U144" s="106"/>
      <c r="V144" s="106"/>
      <c r="W144" s="107">
        <f t="shared" si="271"/>
        <v>4.2322123589786029E-2</v>
      </c>
      <c r="X144" s="108">
        <f t="shared" ref="X144:AE144" si="282">G$8*$P144</f>
        <v>2.63671875E-2</v>
      </c>
      <c r="Y144" s="109">
        <f t="shared" si="282"/>
        <v>3.515625E-2</v>
      </c>
      <c r="Z144" s="109">
        <f t="shared" si="282"/>
        <v>3.515625E-2</v>
      </c>
      <c r="AA144" s="109">
        <f t="shared" si="282"/>
        <v>3.515625E-2</v>
      </c>
      <c r="AB144" s="109">
        <f t="shared" si="282"/>
        <v>4.6875E-2</v>
      </c>
      <c r="AC144" s="109">
        <f t="shared" si="282"/>
        <v>4.6875E-2</v>
      </c>
      <c r="AD144" s="109">
        <f t="shared" si="282"/>
        <v>4.6875E-2</v>
      </c>
      <c r="AE144" s="110">
        <f t="shared" si="282"/>
        <v>6.25E-2</v>
      </c>
      <c r="AF144" s="111"/>
      <c r="AG144" s="111"/>
      <c r="AH144" s="111"/>
      <c r="AI144" s="111"/>
      <c r="AJ144" s="111"/>
      <c r="AK144" s="111"/>
      <c r="AL144" s="111"/>
      <c r="AM144" s="111"/>
      <c r="AN144" s="111"/>
      <c r="AO144" s="111"/>
      <c r="AP144" s="111"/>
    </row>
    <row r="145" spans="1:42" s="112" customFormat="1" x14ac:dyDescent="0.2">
      <c r="A145" s="60">
        <v>1</v>
      </c>
      <c r="B145" s="60">
        <v>1</v>
      </c>
      <c r="C145" s="61">
        <v>17</v>
      </c>
      <c r="D145" s="62"/>
      <c r="E145" s="63"/>
      <c r="F145" s="63"/>
      <c r="G145" s="115">
        <f t="shared" ref="G145:O145" si="283">SUM(G139:G144)</f>
        <v>7.3616219639640809E-2</v>
      </c>
      <c r="H145" s="99">
        <f t="shared" si="283"/>
        <v>0.54664372266100358</v>
      </c>
      <c r="I145" s="99">
        <f t="shared" si="283"/>
        <v>6.4634372190621354E-3</v>
      </c>
      <c r="J145" s="99">
        <f t="shared" si="283"/>
        <v>1.1627617915500155E-2</v>
      </c>
      <c r="K145" s="99">
        <f t="shared" si="283"/>
        <v>0.12575042381753765</v>
      </c>
      <c r="L145" s="99">
        <f t="shared" si="283"/>
        <v>0.25215928478923405</v>
      </c>
      <c r="M145" s="99">
        <f t="shared" si="283"/>
        <v>1.9418172840881057E-2</v>
      </c>
      <c r="N145" s="116">
        <f t="shared" si="283"/>
        <v>0.12961958759331774</v>
      </c>
      <c r="O145" s="115">
        <f t="shared" si="283"/>
        <v>1.1652984664761774</v>
      </c>
      <c r="P145" s="99">
        <v>1</v>
      </c>
      <c r="Q145" s="19">
        <f>$P139</f>
        <v>0.11</v>
      </c>
      <c r="R145" s="19">
        <f>$P140</f>
        <v>0.13</v>
      </c>
      <c r="S145" s="19">
        <f>$P141</f>
        <v>0.15</v>
      </c>
      <c r="T145" s="19">
        <f>$P142</f>
        <v>0.17</v>
      </c>
      <c r="U145" s="19">
        <f>$P143</f>
        <v>0.19</v>
      </c>
      <c r="V145" s="19">
        <f>$P144</f>
        <v>0.25</v>
      </c>
      <c r="W145" s="116">
        <f>SUM(W139:W144)</f>
        <v>0.18122194409657832</v>
      </c>
      <c r="X145" s="117">
        <f t="shared" ref="X145:AE145" si="284">X137*SUM(X139:X144)/$W145</f>
        <v>6.4626121106310441E-2</v>
      </c>
      <c r="Y145" s="84">
        <f t="shared" si="284"/>
        <v>0.46587120823750022</v>
      </c>
      <c r="Z145" s="84">
        <f t="shared" si="284"/>
        <v>5.4517820745584276E-3</v>
      </c>
      <c r="AA145" s="84">
        <f t="shared" si="284"/>
        <v>1.0174308596761208E-2</v>
      </c>
      <c r="AB145" s="84">
        <f t="shared" si="284"/>
        <v>0.10408542777015045</v>
      </c>
      <c r="AC145" s="84">
        <f t="shared" si="284"/>
        <v>0.21799211355952952</v>
      </c>
      <c r="AD145" s="84">
        <f t="shared" si="284"/>
        <v>1.73585159121032E-2</v>
      </c>
      <c r="AE145" s="84">
        <f t="shared" si="284"/>
        <v>0.11444052274308658</v>
      </c>
      <c r="AF145" s="67">
        <f>AM145-AJ145*AK145</f>
        <v>4.4926324753409741E-2</v>
      </c>
      <c r="AG145" s="67">
        <f>AN145-AJ145*AL145</f>
        <v>7.6036660641143616E-3</v>
      </c>
      <c r="AH145" s="67">
        <f>AO145-AK145*AL145</f>
        <v>7.4670884732377929E-4</v>
      </c>
      <c r="AI145" s="67">
        <f>AP145-AJ145*AK145*AL145</f>
        <v>1.722918200320659E-2</v>
      </c>
      <c r="AJ145" s="68">
        <f>X145+Y145+Z145+AB145</f>
        <v>0.6400345391885196</v>
      </c>
      <c r="AK145" s="68">
        <f>X145+Y145+AA145+AC145</f>
        <v>0.75866375150010135</v>
      </c>
      <c r="AL145" s="68">
        <f>X145+Z145+AA145+AD145</f>
        <v>9.7610727689733279E-2</v>
      </c>
      <c r="AM145" s="68">
        <f>X145+Y145</f>
        <v>0.53049732934381066</v>
      </c>
      <c r="AN145" s="68">
        <f>X145+Z145</f>
        <v>7.0077903180868872E-2</v>
      </c>
      <c r="AO145" s="68">
        <f>X145+AA145</f>
        <v>7.4800429703071644E-2</v>
      </c>
      <c r="AP145" s="68">
        <f>X145</f>
        <v>6.4626121106310441E-2</v>
      </c>
    </row>
    <row r="146" spans="1:42" s="129" customFormat="1" ht="12" thickBot="1" x14ac:dyDescent="0.25">
      <c r="A146" s="119"/>
      <c r="B146" s="119"/>
      <c r="C146" s="131">
        <v>17</v>
      </c>
      <c r="D146" s="121"/>
      <c r="E146" s="122"/>
      <c r="F146" s="122"/>
      <c r="G146" s="123"/>
      <c r="H146" s="122"/>
      <c r="I146" s="122"/>
      <c r="J146" s="122"/>
      <c r="K146" s="122"/>
      <c r="L146" s="122"/>
      <c r="M146" s="122"/>
      <c r="N146" s="124">
        <f>SUM(G145:N145)</f>
        <v>1.1652984664761772</v>
      </c>
      <c r="O146" s="125"/>
      <c r="P146" s="126"/>
      <c r="Q146" s="127"/>
      <c r="R146" s="127"/>
      <c r="S146" s="127"/>
      <c r="T146" s="127"/>
      <c r="U146" s="127"/>
      <c r="V146" s="127"/>
      <c r="W146" s="124"/>
      <c r="X146" s="125"/>
      <c r="Y146" s="126"/>
      <c r="Z146" s="126"/>
      <c r="AA146" s="126"/>
      <c r="AB146" s="126"/>
      <c r="AC146" s="126"/>
      <c r="AD146" s="126"/>
      <c r="AE146" s="124">
        <f>SUM(X145:AE145)</f>
        <v>1</v>
      </c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</row>
    <row r="147" spans="1:42" s="85" customFormat="1" x14ac:dyDescent="0.2">
      <c r="A147" s="71"/>
      <c r="B147" s="71"/>
      <c r="C147" s="130">
        <v>18</v>
      </c>
      <c r="D147" s="15" t="s">
        <v>34</v>
      </c>
      <c r="E147" s="16" t="s">
        <v>35</v>
      </c>
      <c r="F147" s="15" t="s">
        <v>28</v>
      </c>
      <c r="G147" s="72">
        <f t="shared" ref="G147:N147" si="285">X$145*G$3</f>
        <v>1.3632072420862359E-2</v>
      </c>
      <c r="H147" s="73">
        <f t="shared" si="285"/>
        <v>0.13102627731679695</v>
      </c>
      <c r="I147" s="73">
        <f t="shared" si="285"/>
        <v>1.5333137084695579E-3</v>
      </c>
      <c r="J147" s="73">
        <f t="shared" si="285"/>
        <v>2.8615242928390896E-3</v>
      </c>
      <c r="K147" s="73">
        <f t="shared" si="285"/>
        <v>3.9032035413806419E-2</v>
      </c>
      <c r="L147" s="73">
        <f t="shared" si="285"/>
        <v>8.174704258482357E-2</v>
      </c>
      <c r="M147" s="73">
        <f t="shared" si="285"/>
        <v>6.5094434670386996E-3</v>
      </c>
      <c r="N147" s="74">
        <f t="shared" si="285"/>
        <v>5.7220261371543291E-2</v>
      </c>
      <c r="O147" s="75">
        <f t="shared" ref="O147:O152" si="286">SUM(G147:N147)</f>
        <v>0.33356197057617998</v>
      </c>
      <c r="P147" s="76">
        <f>'input &amp; output'!D46</f>
        <v>0.11</v>
      </c>
      <c r="Q147" s="77"/>
      <c r="R147" s="77"/>
      <c r="S147" s="77"/>
      <c r="T147" s="77"/>
      <c r="U147" s="77"/>
      <c r="V147" s="77"/>
      <c r="W147" s="78">
        <f t="shared" ref="W147:W152" si="287">O147*P147</f>
        <v>3.6691816763379799E-2</v>
      </c>
      <c r="X147" s="79">
        <f t="shared" ref="X147:AE147" si="288">G$3*$P147</f>
        <v>2.3203125000000002E-2</v>
      </c>
      <c r="Y147" s="80">
        <f t="shared" si="288"/>
        <v>3.09375E-2</v>
      </c>
      <c r="Z147" s="80">
        <f t="shared" si="288"/>
        <v>3.09375E-2</v>
      </c>
      <c r="AA147" s="80">
        <f t="shared" si="288"/>
        <v>3.09375E-2</v>
      </c>
      <c r="AB147" s="80">
        <f t="shared" si="288"/>
        <v>4.1250000000000002E-2</v>
      </c>
      <c r="AC147" s="80">
        <f t="shared" si="288"/>
        <v>4.1250000000000002E-2</v>
      </c>
      <c r="AD147" s="80">
        <f t="shared" si="288"/>
        <v>4.1250000000000002E-2</v>
      </c>
      <c r="AE147" s="81">
        <f t="shared" si="288"/>
        <v>5.5E-2</v>
      </c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</row>
    <row r="148" spans="1:42" s="112" customFormat="1" x14ac:dyDescent="0.2">
      <c r="A148" s="86"/>
      <c r="B148" s="86"/>
      <c r="C148" s="61">
        <v>18</v>
      </c>
      <c r="D148" s="23" t="s">
        <v>36</v>
      </c>
      <c r="E148" s="24" t="s">
        <v>37</v>
      </c>
      <c r="F148" s="23" t="s">
        <v>29</v>
      </c>
      <c r="G148" s="102">
        <f t="shared" ref="G148:N148" si="289">X$145*G$4</f>
        <v>1.3632072420862359E-2</v>
      </c>
      <c r="H148" s="103">
        <f t="shared" si="289"/>
        <v>0.13102627731679695</v>
      </c>
      <c r="I148" s="103">
        <f t="shared" si="289"/>
        <v>1.5333137084695579E-3</v>
      </c>
      <c r="J148" s="103">
        <f t="shared" si="289"/>
        <v>0</v>
      </c>
      <c r="K148" s="103">
        <f t="shared" si="289"/>
        <v>3.9032035413806419E-2</v>
      </c>
      <c r="L148" s="103">
        <f t="shared" si="289"/>
        <v>0</v>
      </c>
      <c r="M148" s="103">
        <f t="shared" si="289"/>
        <v>0</v>
      </c>
      <c r="N148" s="104">
        <f t="shared" si="289"/>
        <v>0</v>
      </c>
      <c r="O148" s="105">
        <f t="shared" si="286"/>
        <v>0.18522369885993531</v>
      </c>
      <c r="P148" s="92">
        <f>'input &amp; output'!E46</f>
        <v>0.13</v>
      </c>
      <c r="Q148" s="93"/>
      <c r="R148" s="93"/>
      <c r="S148" s="93"/>
      <c r="T148" s="93"/>
      <c r="U148" s="93"/>
      <c r="V148" s="93"/>
      <c r="W148" s="107">
        <f t="shared" si="287"/>
        <v>2.4079080851791591E-2</v>
      </c>
      <c r="X148" s="108">
        <f t="shared" ref="X148:AE148" si="290">G$4*$P148</f>
        <v>2.7421875000000002E-2</v>
      </c>
      <c r="Y148" s="109">
        <f t="shared" si="290"/>
        <v>3.6562499999999998E-2</v>
      </c>
      <c r="Z148" s="109">
        <f t="shared" si="290"/>
        <v>3.6562499999999998E-2</v>
      </c>
      <c r="AA148" s="109">
        <f t="shared" si="290"/>
        <v>0</v>
      </c>
      <c r="AB148" s="109">
        <f t="shared" si="290"/>
        <v>4.8750000000000002E-2</v>
      </c>
      <c r="AC148" s="109">
        <f t="shared" si="290"/>
        <v>0</v>
      </c>
      <c r="AD148" s="109">
        <f t="shared" si="290"/>
        <v>0</v>
      </c>
      <c r="AE148" s="110">
        <f t="shared" si="290"/>
        <v>0</v>
      </c>
      <c r="AF148" s="111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11"/>
    </row>
    <row r="149" spans="1:42" s="112" customFormat="1" x14ac:dyDescent="0.2">
      <c r="A149" s="86"/>
      <c r="B149" s="86"/>
      <c r="C149" s="61">
        <v>18</v>
      </c>
      <c r="D149" s="23" t="s">
        <v>34</v>
      </c>
      <c r="E149" s="24" t="s">
        <v>39</v>
      </c>
      <c r="F149" s="23" t="s">
        <v>30</v>
      </c>
      <c r="G149" s="102">
        <f t="shared" ref="G149:N149" si="291">X$145*G$5</f>
        <v>1.3632072420862359E-2</v>
      </c>
      <c r="H149" s="103">
        <f t="shared" si="291"/>
        <v>0.13102627731679695</v>
      </c>
      <c r="I149" s="103">
        <f t="shared" si="291"/>
        <v>0</v>
      </c>
      <c r="J149" s="103">
        <f t="shared" si="291"/>
        <v>2.8615242928390896E-3</v>
      </c>
      <c r="K149" s="103">
        <f t="shared" si="291"/>
        <v>0</v>
      </c>
      <c r="L149" s="103">
        <f t="shared" si="291"/>
        <v>8.174704258482357E-2</v>
      </c>
      <c r="M149" s="103">
        <f t="shared" si="291"/>
        <v>0</v>
      </c>
      <c r="N149" s="104">
        <f t="shared" si="291"/>
        <v>0</v>
      </c>
      <c r="O149" s="105">
        <f t="shared" si="286"/>
        <v>0.22926691661532198</v>
      </c>
      <c r="P149" s="92">
        <f>'input &amp; output'!F46</f>
        <v>0.15</v>
      </c>
      <c r="Q149" s="106"/>
      <c r="R149" s="106"/>
      <c r="S149" s="106"/>
      <c r="T149" s="106"/>
      <c r="U149" s="106"/>
      <c r="V149" s="106"/>
      <c r="W149" s="107">
        <f t="shared" si="287"/>
        <v>3.4390037492298298E-2</v>
      </c>
      <c r="X149" s="108">
        <f t="shared" ref="X149:AE149" si="292">G$5*$P149</f>
        <v>3.1640624999999999E-2</v>
      </c>
      <c r="Y149" s="109">
        <f t="shared" si="292"/>
        <v>4.2187499999999996E-2</v>
      </c>
      <c r="Z149" s="109">
        <f t="shared" si="292"/>
        <v>0</v>
      </c>
      <c r="AA149" s="109">
        <f t="shared" si="292"/>
        <v>4.2187499999999996E-2</v>
      </c>
      <c r="AB149" s="109">
        <f t="shared" si="292"/>
        <v>0</v>
      </c>
      <c r="AC149" s="109">
        <f t="shared" si="292"/>
        <v>5.6249999999999994E-2</v>
      </c>
      <c r="AD149" s="109">
        <f t="shared" si="292"/>
        <v>0</v>
      </c>
      <c r="AE149" s="110">
        <f t="shared" si="292"/>
        <v>0</v>
      </c>
      <c r="AF149" s="111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11"/>
    </row>
    <row r="150" spans="1:42" s="112" customFormat="1" ht="13.5" customHeight="1" thickBot="1" x14ac:dyDescent="0.25">
      <c r="A150" s="86"/>
      <c r="B150" s="86"/>
      <c r="C150" s="61">
        <v>18</v>
      </c>
      <c r="D150" s="36" t="s">
        <v>40</v>
      </c>
      <c r="E150" s="37" t="s">
        <v>41</v>
      </c>
      <c r="F150" s="36" t="s">
        <v>31</v>
      </c>
      <c r="G150" s="102">
        <f t="shared" ref="G150:N150" si="293">X$145*G$6</f>
        <v>1.3632072420862359E-2</v>
      </c>
      <c r="H150" s="103">
        <f t="shared" si="293"/>
        <v>6.5513138658398473E-2</v>
      </c>
      <c r="I150" s="103">
        <f t="shared" si="293"/>
        <v>1.5333137084695579E-3</v>
      </c>
      <c r="J150" s="103">
        <f t="shared" si="293"/>
        <v>2.8615242928390896E-3</v>
      </c>
      <c r="K150" s="103">
        <f t="shared" si="293"/>
        <v>1.951601770690321E-2</v>
      </c>
      <c r="L150" s="103">
        <f t="shared" si="293"/>
        <v>4.0873521292411785E-2</v>
      </c>
      <c r="M150" s="103">
        <f t="shared" si="293"/>
        <v>6.5094434670386996E-3</v>
      </c>
      <c r="N150" s="104">
        <f t="shared" si="293"/>
        <v>2.8610130685771645E-2</v>
      </c>
      <c r="O150" s="105">
        <f t="shared" si="286"/>
        <v>0.17904916223269482</v>
      </c>
      <c r="P150" s="92">
        <f>'input &amp; output'!G46</f>
        <v>0.17</v>
      </c>
      <c r="Q150" s="106"/>
      <c r="R150" s="106"/>
      <c r="S150" s="106"/>
      <c r="T150" s="106"/>
      <c r="U150" s="106"/>
      <c r="V150" s="106"/>
      <c r="W150" s="107">
        <f t="shared" si="287"/>
        <v>3.0438357579558123E-2</v>
      </c>
      <c r="X150" s="108">
        <f t="shared" ref="X150:AE150" si="294">G$6*$P150</f>
        <v>3.5859375000000006E-2</v>
      </c>
      <c r="Y150" s="109">
        <f t="shared" si="294"/>
        <v>2.390625E-2</v>
      </c>
      <c r="Z150" s="109">
        <f t="shared" si="294"/>
        <v>4.7812500000000001E-2</v>
      </c>
      <c r="AA150" s="109">
        <f t="shared" si="294"/>
        <v>4.7812500000000001E-2</v>
      </c>
      <c r="AB150" s="109">
        <f t="shared" si="294"/>
        <v>3.1875000000000001E-2</v>
      </c>
      <c r="AC150" s="109">
        <f t="shared" si="294"/>
        <v>3.1875000000000001E-2</v>
      </c>
      <c r="AD150" s="109">
        <f t="shared" si="294"/>
        <v>6.3750000000000001E-2</v>
      </c>
      <c r="AE150" s="110">
        <f t="shared" si="294"/>
        <v>4.2500000000000003E-2</v>
      </c>
      <c r="AF150" s="111"/>
      <c r="AG150" s="111"/>
      <c r="AH150" s="111"/>
      <c r="AI150" s="111"/>
      <c r="AJ150" s="111"/>
      <c r="AK150" s="111"/>
      <c r="AL150" s="111"/>
      <c r="AM150" s="111"/>
      <c r="AN150" s="111"/>
      <c r="AO150" s="111"/>
      <c r="AP150" s="111"/>
    </row>
    <row r="151" spans="1:42" s="112" customFormat="1" ht="12.75" customHeight="1" x14ac:dyDescent="0.2">
      <c r="A151" s="86"/>
      <c r="B151" s="86"/>
      <c r="C151" s="61">
        <v>18</v>
      </c>
      <c r="D151" s="3" t="s">
        <v>42</v>
      </c>
      <c r="E151" s="2" t="s">
        <v>43</v>
      </c>
      <c r="F151" s="3" t="s">
        <v>32</v>
      </c>
      <c r="G151" s="102">
        <f t="shared" ref="G151:N151" si="295">X$145*G$7</f>
        <v>1.3632072420862359E-2</v>
      </c>
      <c r="H151" s="103">
        <f t="shared" si="295"/>
        <v>6.5513138658398473E-2</v>
      </c>
      <c r="I151" s="103">
        <f t="shared" si="295"/>
        <v>0</v>
      </c>
      <c r="J151" s="103">
        <f t="shared" si="295"/>
        <v>0</v>
      </c>
      <c r="K151" s="103">
        <f t="shared" si="295"/>
        <v>0</v>
      </c>
      <c r="L151" s="103">
        <f t="shared" si="295"/>
        <v>0</v>
      </c>
      <c r="M151" s="103">
        <f t="shared" si="295"/>
        <v>0</v>
      </c>
      <c r="N151" s="104">
        <f t="shared" si="295"/>
        <v>0</v>
      </c>
      <c r="O151" s="105">
        <f t="shared" si="286"/>
        <v>7.9145211079260827E-2</v>
      </c>
      <c r="P151" s="92">
        <f>'input &amp; output'!H46</f>
        <v>0.19</v>
      </c>
      <c r="Q151" s="106"/>
      <c r="R151" s="106"/>
      <c r="S151" s="106"/>
      <c r="T151" s="106"/>
      <c r="U151" s="106"/>
      <c r="V151" s="106"/>
      <c r="W151" s="107">
        <f t="shared" si="287"/>
        <v>1.5037590105059557E-2</v>
      </c>
      <c r="X151" s="108">
        <f t="shared" ref="X151:AE151" si="296">G$7*$P151</f>
        <v>4.0078124999999999E-2</v>
      </c>
      <c r="Y151" s="109">
        <f t="shared" si="296"/>
        <v>2.6718749999999999E-2</v>
      </c>
      <c r="Z151" s="109">
        <f t="shared" si="296"/>
        <v>0</v>
      </c>
      <c r="AA151" s="109">
        <f t="shared" si="296"/>
        <v>0</v>
      </c>
      <c r="AB151" s="109">
        <f t="shared" si="296"/>
        <v>0</v>
      </c>
      <c r="AC151" s="109">
        <f t="shared" si="296"/>
        <v>0</v>
      </c>
      <c r="AD151" s="109">
        <f t="shared" si="296"/>
        <v>0</v>
      </c>
      <c r="AE151" s="110">
        <f t="shared" si="296"/>
        <v>0</v>
      </c>
      <c r="AF151" s="111"/>
      <c r="AG151" s="111"/>
      <c r="AH151" s="111"/>
      <c r="AI151" s="111"/>
      <c r="AJ151" s="111"/>
      <c r="AK151" s="111"/>
      <c r="AL151" s="111"/>
      <c r="AM151" s="111"/>
      <c r="AN151" s="111"/>
      <c r="AO151" s="111"/>
      <c r="AP151" s="111"/>
    </row>
    <row r="152" spans="1:42" s="112" customFormat="1" ht="13.5" customHeight="1" x14ac:dyDescent="0.2">
      <c r="A152" s="86"/>
      <c r="B152" s="86"/>
      <c r="C152" s="61">
        <v>18</v>
      </c>
      <c r="D152" s="9" t="s">
        <v>44</v>
      </c>
      <c r="E152" s="44" t="s">
        <v>45</v>
      </c>
      <c r="F152" s="9" t="s">
        <v>33</v>
      </c>
      <c r="G152" s="102">
        <f t="shared" ref="G152:N152" si="297">X$145*G$8</f>
        <v>6.8160362104311796E-3</v>
      </c>
      <c r="H152" s="103">
        <f t="shared" si="297"/>
        <v>6.5513138658398473E-2</v>
      </c>
      <c r="I152" s="103">
        <f t="shared" si="297"/>
        <v>7.6665685423477894E-4</v>
      </c>
      <c r="J152" s="103">
        <f t="shared" si="297"/>
        <v>1.4307621464195448E-3</v>
      </c>
      <c r="K152" s="103">
        <f t="shared" si="297"/>
        <v>1.951601770690321E-2</v>
      </c>
      <c r="L152" s="103">
        <f t="shared" si="297"/>
        <v>4.0873521292411785E-2</v>
      </c>
      <c r="M152" s="103">
        <f t="shared" si="297"/>
        <v>3.2547217335193498E-3</v>
      </c>
      <c r="N152" s="104">
        <f t="shared" si="297"/>
        <v>2.8610130685771645E-2</v>
      </c>
      <c r="O152" s="105">
        <f t="shared" si="286"/>
        <v>0.16678098528808999</v>
      </c>
      <c r="P152" s="92">
        <f>'input &amp; output'!I46</f>
        <v>0.25</v>
      </c>
      <c r="Q152" s="106"/>
      <c r="R152" s="106"/>
      <c r="S152" s="106"/>
      <c r="T152" s="106"/>
      <c r="U152" s="106"/>
      <c r="V152" s="106"/>
      <c r="W152" s="107">
        <f t="shared" si="287"/>
        <v>4.1695246322022497E-2</v>
      </c>
      <c r="X152" s="108">
        <f t="shared" ref="X152:AE152" si="298">G$8*$P152</f>
        <v>2.63671875E-2</v>
      </c>
      <c r="Y152" s="109">
        <f t="shared" si="298"/>
        <v>3.515625E-2</v>
      </c>
      <c r="Z152" s="109">
        <f t="shared" si="298"/>
        <v>3.515625E-2</v>
      </c>
      <c r="AA152" s="109">
        <f t="shared" si="298"/>
        <v>3.515625E-2</v>
      </c>
      <c r="AB152" s="109">
        <f t="shared" si="298"/>
        <v>4.6875E-2</v>
      </c>
      <c r="AC152" s="109">
        <f t="shared" si="298"/>
        <v>4.6875E-2</v>
      </c>
      <c r="AD152" s="109">
        <f t="shared" si="298"/>
        <v>4.6875E-2</v>
      </c>
      <c r="AE152" s="110">
        <f t="shared" si="298"/>
        <v>6.25E-2</v>
      </c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</row>
    <row r="153" spans="1:42" s="112" customFormat="1" x14ac:dyDescent="0.2">
      <c r="A153" s="60">
        <v>1</v>
      </c>
      <c r="B153" s="60">
        <v>1</v>
      </c>
      <c r="C153" s="61">
        <v>18</v>
      </c>
      <c r="D153" s="62"/>
      <c r="E153" s="63"/>
      <c r="F153" s="63"/>
      <c r="G153" s="115">
        <f t="shared" ref="G153:O153" si="299">SUM(G147:G152)</f>
        <v>7.4976398314742981E-2</v>
      </c>
      <c r="H153" s="99">
        <f t="shared" si="299"/>
        <v>0.58961824792558626</v>
      </c>
      <c r="I153" s="99">
        <f t="shared" si="299"/>
        <v>5.3665979796434522E-3</v>
      </c>
      <c r="J153" s="99">
        <f t="shared" si="299"/>
        <v>1.0015335024936813E-2</v>
      </c>
      <c r="K153" s="99">
        <f t="shared" si="299"/>
        <v>0.11709610624141926</v>
      </c>
      <c r="L153" s="99">
        <f t="shared" si="299"/>
        <v>0.24524112775447071</v>
      </c>
      <c r="M153" s="99">
        <f t="shared" si="299"/>
        <v>1.6273608667596751E-2</v>
      </c>
      <c r="N153" s="116">
        <f t="shared" si="299"/>
        <v>0.11444052274308658</v>
      </c>
      <c r="O153" s="115">
        <f t="shared" si="299"/>
        <v>1.1730279446514829</v>
      </c>
      <c r="P153" s="99">
        <v>1</v>
      </c>
      <c r="Q153" s="19">
        <f>$P147</f>
        <v>0.11</v>
      </c>
      <c r="R153" s="19">
        <f>$P148</f>
        <v>0.13</v>
      </c>
      <c r="S153" s="19">
        <f>$P149</f>
        <v>0.15</v>
      </c>
      <c r="T153" s="19">
        <f>$P150</f>
        <v>0.17</v>
      </c>
      <c r="U153" s="19">
        <f>$P151</f>
        <v>0.19</v>
      </c>
      <c r="V153" s="19">
        <f>$P152</f>
        <v>0.25</v>
      </c>
      <c r="W153" s="116">
        <f>SUM(W147:W152)</f>
        <v>0.18233212911410984</v>
      </c>
      <c r="X153" s="117">
        <f t="shared" ref="X153:AE153" si="300">X145*SUM(X147:X152)/$W153</f>
        <v>6.5419426769209518E-2</v>
      </c>
      <c r="Y153" s="84">
        <f t="shared" si="300"/>
        <v>0.49943618372482929</v>
      </c>
      <c r="Z153" s="84">
        <f t="shared" si="300"/>
        <v>4.4990580542051736E-3</v>
      </c>
      <c r="AA153" s="84">
        <f t="shared" si="300"/>
        <v>8.7101817449396282E-3</v>
      </c>
      <c r="AB153" s="84">
        <f t="shared" si="300"/>
        <v>9.633198505141384E-2</v>
      </c>
      <c r="AC153" s="84">
        <f t="shared" si="300"/>
        <v>0.21072045942501885</v>
      </c>
      <c r="AD153" s="84">
        <f t="shared" si="300"/>
        <v>1.4458914163727937E-2</v>
      </c>
      <c r="AE153" s="84">
        <f t="shared" si="300"/>
        <v>0.10042379106665568</v>
      </c>
      <c r="AF153" s="67">
        <f>AM153-AJ153*AK153</f>
        <v>4.2766720159613469E-2</v>
      </c>
      <c r="AG153" s="67">
        <f>AN153-AJ153*AL153</f>
        <v>7.951324714186872E-3</v>
      </c>
      <c r="AH153" s="67">
        <f>AO153-AK153*AL153</f>
        <v>1.1222987453146233E-3</v>
      </c>
      <c r="AI153" s="67">
        <f>AP153-AJ153*AK153*AL153</f>
        <v>1.6819435040880459E-2</v>
      </c>
      <c r="AJ153" s="68">
        <f>X153+Y153+Z153+AB153</f>
        <v>0.66568665359965773</v>
      </c>
      <c r="AK153" s="68">
        <f>X153+Y153+AA153+AC153</f>
        <v>0.78428625166399724</v>
      </c>
      <c r="AL153" s="68">
        <f>X153+Z153+AA153+AD153</f>
        <v>9.3087580732082259E-2</v>
      </c>
      <c r="AM153" s="68">
        <f>X153+Y153</f>
        <v>0.56485561049403876</v>
      </c>
      <c r="AN153" s="68">
        <f>X153+Z153</f>
        <v>6.9918484823414687E-2</v>
      </c>
      <c r="AO153" s="68">
        <f>X153+AA153</f>
        <v>7.4129608514149153E-2</v>
      </c>
      <c r="AP153" s="68">
        <f>X153</f>
        <v>6.5419426769209518E-2</v>
      </c>
    </row>
    <row r="154" spans="1:42" s="129" customFormat="1" ht="12" thickBot="1" x14ac:dyDescent="0.25">
      <c r="A154" s="119"/>
      <c r="B154" s="119"/>
      <c r="C154" s="131">
        <v>18</v>
      </c>
      <c r="D154" s="121"/>
      <c r="E154" s="122"/>
      <c r="F154" s="122"/>
      <c r="G154" s="123"/>
      <c r="H154" s="122"/>
      <c r="I154" s="122"/>
      <c r="J154" s="122"/>
      <c r="K154" s="122"/>
      <c r="L154" s="122"/>
      <c r="M154" s="122"/>
      <c r="N154" s="124">
        <f>SUM(G153:N153)</f>
        <v>1.1730279446514831</v>
      </c>
      <c r="O154" s="125"/>
      <c r="P154" s="126"/>
      <c r="Q154" s="127"/>
      <c r="R154" s="127"/>
      <c r="S154" s="127"/>
      <c r="T154" s="127"/>
      <c r="U154" s="127"/>
      <c r="V154" s="127"/>
      <c r="W154" s="124"/>
      <c r="X154" s="125"/>
      <c r="Y154" s="126"/>
      <c r="Z154" s="126"/>
      <c r="AA154" s="126"/>
      <c r="AB154" s="126"/>
      <c r="AC154" s="126"/>
      <c r="AD154" s="126"/>
      <c r="AE154" s="124">
        <f>SUM(X153:AE153)</f>
        <v>0.99999999999999978</v>
      </c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</row>
    <row r="155" spans="1:42" s="85" customFormat="1" x14ac:dyDescent="0.2">
      <c r="A155" s="71"/>
      <c r="B155" s="71"/>
      <c r="C155" s="130">
        <v>19</v>
      </c>
      <c r="D155" s="15" t="s">
        <v>34</v>
      </c>
      <c r="E155" s="16" t="s">
        <v>35</v>
      </c>
      <c r="F155" s="15" t="s">
        <v>28</v>
      </c>
      <c r="G155" s="72">
        <f t="shared" ref="G155:N155" si="301">X$153*G$3</f>
        <v>1.3799410334130133E-2</v>
      </c>
      <c r="H155" s="73">
        <f t="shared" si="301"/>
        <v>0.14046642667260822</v>
      </c>
      <c r="I155" s="73">
        <f t="shared" si="301"/>
        <v>1.2653600777452051E-3</v>
      </c>
      <c r="J155" s="73">
        <f t="shared" si="301"/>
        <v>2.4497386157642702E-3</v>
      </c>
      <c r="K155" s="73">
        <f t="shared" si="301"/>
        <v>3.6124494394280192E-2</v>
      </c>
      <c r="L155" s="73">
        <f t="shared" si="301"/>
        <v>7.9020172284382073E-2</v>
      </c>
      <c r="M155" s="73">
        <f t="shared" si="301"/>
        <v>5.4220928113979765E-3</v>
      </c>
      <c r="N155" s="74">
        <f t="shared" si="301"/>
        <v>5.021189553332784E-2</v>
      </c>
      <c r="O155" s="75">
        <f t="shared" ref="O155:O160" si="302">SUM(G155:N155)</f>
        <v>0.32875959072363592</v>
      </c>
      <c r="P155" s="76">
        <f>'input &amp; output'!D47</f>
        <v>0.11</v>
      </c>
      <c r="Q155" s="77"/>
      <c r="R155" s="77"/>
      <c r="S155" s="77"/>
      <c r="T155" s="77"/>
      <c r="U155" s="77"/>
      <c r="V155" s="77"/>
      <c r="W155" s="78">
        <f t="shared" ref="W155:W160" si="303">O155*P155</f>
        <v>3.616355497959995E-2</v>
      </c>
      <c r="X155" s="79">
        <f t="shared" ref="X155:AE155" si="304">G$3*$P155</f>
        <v>2.3203125000000002E-2</v>
      </c>
      <c r="Y155" s="80">
        <f t="shared" si="304"/>
        <v>3.09375E-2</v>
      </c>
      <c r="Z155" s="80">
        <f t="shared" si="304"/>
        <v>3.09375E-2</v>
      </c>
      <c r="AA155" s="80">
        <f t="shared" si="304"/>
        <v>3.09375E-2</v>
      </c>
      <c r="AB155" s="80">
        <f t="shared" si="304"/>
        <v>4.1250000000000002E-2</v>
      </c>
      <c r="AC155" s="80">
        <f t="shared" si="304"/>
        <v>4.1250000000000002E-2</v>
      </c>
      <c r="AD155" s="80">
        <f t="shared" si="304"/>
        <v>4.1250000000000002E-2</v>
      </c>
      <c r="AE155" s="81">
        <f t="shared" si="304"/>
        <v>5.5E-2</v>
      </c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</row>
    <row r="156" spans="1:42" s="112" customFormat="1" x14ac:dyDescent="0.2">
      <c r="A156" s="86"/>
      <c r="B156" s="86"/>
      <c r="C156" s="61">
        <v>19</v>
      </c>
      <c r="D156" s="23" t="s">
        <v>36</v>
      </c>
      <c r="E156" s="24" t="s">
        <v>37</v>
      </c>
      <c r="F156" s="23" t="s">
        <v>29</v>
      </c>
      <c r="G156" s="102">
        <f t="shared" ref="G156:N156" si="305">X$153*G$4</f>
        <v>1.3799410334130133E-2</v>
      </c>
      <c r="H156" s="103">
        <f t="shared" si="305"/>
        <v>0.14046642667260822</v>
      </c>
      <c r="I156" s="103">
        <f t="shared" si="305"/>
        <v>1.2653600777452051E-3</v>
      </c>
      <c r="J156" s="103">
        <f t="shared" si="305"/>
        <v>0</v>
      </c>
      <c r="K156" s="103">
        <f t="shared" si="305"/>
        <v>3.6124494394280192E-2</v>
      </c>
      <c r="L156" s="103">
        <f t="shared" si="305"/>
        <v>0</v>
      </c>
      <c r="M156" s="103">
        <f t="shared" si="305"/>
        <v>0</v>
      </c>
      <c r="N156" s="104">
        <f t="shared" si="305"/>
        <v>0</v>
      </c>
      <c r="O156" s="105">
        <f t="shared" si="302"/>
        <v>0.19165569147876374</v>
      </c>
      <c r="P156" s="92">
        <f>'input &amp; output'!E47</f>
        <v>0.13</v>
      </c>
      <c r="Q156" s="93"/>
      <c r="R156" s="93"/>
      <c r="S156" s="93"/>
      <c r="T156" s="93"/>
      <c r="U156" s="93"/>
      <c r="V156" s="93"/>
      <c r="W156" s="107">
        <f t="shared" si="303"/>
        <v>2.4915239892239288E-2</v>
      </c>
      <c r="X156" s="108">
        <f t="shared" ref="X156:AE156" si="306">G$4*$P156</f>
        <v>2.7421875000000002E-2</v>
      </c>
      <c r="Y156" s="109">
        <f t="shared" si="306"/>
        <v>3.6562499999999998E-2</v>
      </c>
      <c r="Z156" s="109">
        <f t="shared" si="306"/>
        <v>3.6562499999999998E-2</v>
      </c>
      <c r="AA156" s="109">
        <f t="shared" si="306"/>
        <v>0</v>
      </c>
      <c r="AB156" s="109">
        <f t="shared" si="306"/>
        <v>4.8750000000000002E-2</v>
      </c>
      <c r="AC156" s="109">
        <f t="shared" si="306"/>
        <v>0</v>
      </c>
      <c r="AD156" s="109">
        <f t="shared" si="306"/>
        <v>0</v>
      </c>
      <c r="AE156" s="110">
        <f t="shared" si="306"/>
        <v>0</v>
      </c>
      <c r="AF156" s="111"/>
      <c r="AG156" s="111"/>
      <c r="AH156" s="111"/>
      <c r="AI156" s="111"/>
      <c r="AJ156" s="111"/>
      <c r="AK156" s="111"/>
      <c r="AL156" s="111"/>
      <c r="AM156" s="111"/>
      <c r="AN156" s="111"/>
      <c r="AO156" s="111"/>
      <c r="AP156" s="111"/>
    </row>
    <row r="157" spans="1:42" s="112" customFormat="1" x14ac:dyDescent="0.2">
      <c r="A157" s="86"/>
      <c r="B157" s="86"/>
      <c r="C157" s="61">
        <v>19</v>
      </c>
      <c r="D157" s="23" t="s">
        <v>34</v>
      </c>
      <c r="E157" s="24" t="s">
        <v>39</v>
      </c>
      <c r="F157" s="23" t="s">
        <v>30</v>
      </c>
      <c r="G157" s="102">
        <f t="shared" ref="G157:N157" si="307">X$153*G$5</f>
        <v>1.3799410334130133E-2</v>
      </c>
      <c r="H157" s="103">
        <f t="shared" si="307"/>
        <v>0.14046642667260822</v>
      </c>
      <c r="I157" s="103">
        <f t="shared" si="307"/>
        <v>0</v>
      </c>
      <c r="J157" s="103">
        <f t="shared" si="307"/>
        <v>2.4497386157642702E-3</v>
      </c>
      <c r="K157" s="103">
        <f t="shared" si="307"/>
        <v>0</v>
      </c>
      <c r="L157" s="103">
        <f t="shared" si="307"/>
        <v>7.9020172284382073E-2</v>
      </c>
      <c r="M157" s="103">
        <f t="shared" si="307"/>
        <v>0</v>
      </c>
      <c r="N157" s="104">
        <f t="shared" si="307"/>
        <v>0</v>
      </c>
      <c r="O157" s="105">
        <f t="shared" si="302"/>
        <v>0.2357357479068847</v>
      </c>
      <c r="P157" s="92">
        <f>'input &amp; output'!F47</f>
        <v>0.15</v>
      </c>
      <c r="Q157" s="106"/>
      <c r="R157" s="106"/>
      <c r="S157" s="106"/>
      <c r="T157" s="106"/>
      <c r="U157" s="106"/>
      <c r="V157" s="106"/>
      <c r="W157" s="107">
        <f t="shared" si="303"/>
        <v>3.5360362186032702E-2</v>
      </c>
      <c r="X157" s="108">
        <f t="shared" ref="X157:AE157" si="308">G$5*$P157</f>
        <v>3.1640624999999999E-2</v>
      </c>
      <c r="Y157" s="109">
        <f t="shared" si="308"/>
        <v>4.2187499999999996E-2</v>
      </c>
      <c r="Z157" s="109">
        <f t="shared" si="308"/>
        <v>0</v>
      </c>
      <c r="AA157" s="109">
        <f t="shared" si="308"/>
        <v>4.2187499999999996E-2</v>
      </c>
      <c r="AB157" s="109">
        <f t="shared" si="308"/>
        <v>0</v>
      </c>
      <c r="AC157" s="109">
        <f t="shared" si="308"/>
        <v>5.6249999999999994E-2</v>
      </c>
      <c r="AD157" s="109">
        <f t="shared" si="308"/>
        <v>0</v>
      </c>
      <c r="AE157" s="110">
        <f t="shared" si="308"/>
        <v>0</v>
      </c>
      <c r="AF157" s="111"/>
      <c r="AG157" s="111"/>
      <c r="AH157" s="111"/>
      <c r="AI157" s="111"/>
      <c r="AJ157" s="111"/>
      <c r="AK157" s="111"/>
      <c r="AL157" s="111"/>
      <c r="AM157" s="111"/>
      <c r="AN157" s="111"/>
      <c r="AO157" s="111"/>
      <c r="AP157" s="111"/>
    </row>
    <row r="158" spans="1:42" s="112" customFormat="1" ht="13.5" customHeight="1" thickBot="1" x14ac:dyDescent="0.25">
      <c r="A158" s="86"/>
      <c r="B158" s="86"/>
      <c r="C158" s="61">
        <v>19</v>
      </c>
      <c r="D158" s="36" t="s">
        <v>40</v>
      </c>
      <c r="E158" s="37" t="s">
        <v>41</v>
      </c>
      <c r="F158" s="36" t="s">
        <v>31</v>
      </c>
      <c r="G158" s="102">
        <f t="shared" ref="G158:N158" si="309">X$153*G$6</f>
        <v>1.3799410334130133E-2</v>
      </c>
      <c r="H158" s="103">
        <f t="shared" si="309"/>
        <v>7.0233213336304112E-2</v>
      </c>
      <c r="I158" s="103">
        <f t="shared" si="309"/>
        <v>1.2653600777452051E-3</v>
      </c>
      <c r="J158" s="103">
        <f t="shared" si="309"/>
        <v>2.4497386157642702E-3</v>
      </c>
      <c r="K158" s="103">
        <f t="shared" si="309"/>
        <v>1.8062247197140096E-2</v>
      </c>
      <c r="L158" s="103">
        <f t="shared" si="309"/>
        <v>3.9510086142191037E-2</v>
      </c>
      <c r="M158" s="103">
        <f t="shared" si="309"/>
        <v>5.4220928113979765E-3</v>
      </c>
      <c r="N158" s="104">
        <f t="shared" si="309"/>
        <v>2.510594776666392E-2</v>
      </c>
      <c r="O158" s="105">
        <f t="shared" si="302"/>
        <v>0.17584809628133674</v>
      </c>
      <c r="P158" s="92">
        <f>'input &amp; output'!G47</f>
        <v>0.17</v>
      </c>
      <c r="Q158" s="106"/>
      <c r="R158" s="106"/>
      <c r="S158" s="106"/>
      <c r="T158" s="106"/>
      <c r="U158" s="106"/>
      <c r="V158" s="106"/>
      <c r="W158" s="107">
        <f t="shared" si="303"/>
        <v>2.9894176367827249E-2</v>
      </c>
      <c r="X158" s="108">
        <f t="shared" ref="X158:AE158" si="310">G$6*$P158</f>
        <v>3.5859375000000006E-2</v>
      </c>
      <c r="Y158" s="109">
        <f t="shared" si="310"/>
        <v>2.390625E-2</v>
      </c>
      <c r="Z158" s="109">
        <f t="shared" si="310"/>
        <v>4.7812500000000001E-2</v>
      </c>
      <c r="AA158" s="109">
        <f t="shared" si="310"/>
        <v>4.7812500000000001E-2</v>
      </c>
      <c r="AB158" s="109">
        <f t="shared" si="310"/>
        <v>3.1875000000000001E-2</v>
      </c>
      <c r="AC158" s="109">
        <f t="shared" si="310"/>
        <v>3.1875000000000001E-2</v>
      </c>
      <c r="AD158" s="109">
        <f t="shared" si="310"/>
        <v>6.3750000000000001E-2</v>
      </c>
      <c r="AE158" s="110">
        <f t="shared" si="310"/>
        <v>4.2500000000000003E-2</v>
      </c>
      <c r="AF158" s="111"/>
      <c r="AG158" s="111"/>
      <c r="AH158" s="111"/>
      <c r="AI158" s="111"/>
      <c r="AJ158" s="111"/>
      <c r="AK158" s="111"/>
      <c r="AL158" s="111"/>
      <c r="AM158" s="111"/>
      <c r="AN158" s="111"/>
      <c r="AO158" s="111"/>
      <c r="AP158" s="111"/>
    </row>
    <row r="159" spans="1:42" s="112" customFormat="1" ht="12.75" customHeight="1" x14ac:dyDescent="0.2">
      <c r="A159" s="86"/>
      <c r="B159" s="86"/>
      <c r="C159" s="61">
        <v>19</v>
      </c>
      <c r="D159" s="3" t="s">
        <v>42</v>
      </c>
      <c r="E159" s="2" t="s">
        <v>43</v>
      </c>
      <c r="F159" s="3" t="s">
        <v>32</v>
      </c>
      <c r="G159" s="102">
        <f t="shared" ref="G159:N159" si="311">X$153*G$7</f>
        <v>1.3799410334130133E-2</v>
      </c>
      <c r="H159" s="103">
        <f t="shared" si="311"/>
        <v>7.0233213336304112E-2</v>
      </c>
      <c r="I159" s="103">
        <f t="shared" si="311"/>
        <v>0</v>
      </c>
      <c r="J159" s="103">
        <f t="shared" si="311"/>
        <v>0</v>
      </c>
      <c r="K159" s="103">
        <f t="shared" si="311"/>
        <v>0</v>
      </c>
      <c r="L159" s="103">
        <f t="shared" si="311"/>
        <v>0</v>
      </c>
      <c r="M159" s="103">
        <f t="shared" si="311"/>
        <v>0</v>
      </c>
      <c r="N159" s="104">
        <f t="shared" si="311"/>
        <v>0</v>
      </c>
      <c r="O159" s="105">
        <f t="shared" si="302"/>
        <v>8.4032623670434251E-2</v>
      </c>
      <c r="P159" s="92">
        <f>'input &amp; output'!H47</f>
        <v>0.19</v>
      </c>
      <c r="Q159" s="106"/>
      <c r="R159" s="106"/>
      <c r="S159" s="106"/>
      <c r="T159" s="106"/>
      <c r="U159" s="106"/>
      <c r="V159" s="106"/>
      <c r="W159" s="107">
        <f t="shared" si="303"/>
        <v>1.5966198497382508E-2</v>
      </c>
      <c r="X159" s="108">
        <f t="shared" ref="X159:AE159" si="312">G$7*$P159</f>
        <v>4.0078124999999999E-2</v>
      </c>
      <c r="Y159" s="109">
        <f t="shared" si="312"/>
        <v>2.6718749999999999E-2</v>
      </c>
      <c r="Z159" s="109">
        <f t="shared" si="312"/>
        <v>0</v>
      </c>
      <c r="AA159" s="109">
        <f t="shared" si="312"/>
        <v>0</v>
      </c>
      <c r="AB159" s="109">
        <f t="shared" si="312"/>
        <v>0</v>
      </c>
      <c r="AC159" s="109">
        <f t="shared" si="312"/>
        <v>0</v>
      </c>
      <c r="AD159" s="109">
        <f t="shared" si="312"/>
        <v>0</v>
      </c>
      <c r="AE159" s="110">
        <f t="shared" si="312"/>
        <v>0</v>
      </c>
      <c r="AF159" s="111"/>
      <c r="AG159" s="111"/>
      <c r="AH159" s="111"/>
      <c r="AI159" s="111"/>
      <c r="AJ159" s="111"/>
      <c r="AK159" s="111"/>
      <c r="AL159" s="111"/>
      <c r="AM159" s="111"/>
      <c r="AN159" s="111"/>
      <c r="AO159" s="111"/>
      <c r="AP159" s="111"/>
    </row>
    <row r="160" spans="1:42" s="112" customFormat="1" ht="13.5" customHeight="1" x14ac:dyDescent="0.2">
      <c r="A160" s="86"/>
      <c r="B160" s="86"/>
      <c r="C160" s="61">
        <v>19</v>
      </c>
      <c r="D160" s="9" t="s">
        <v>44</v>
      </c>
      <c r="E160" s="44" t="s">
        <v>45</v>
      </c>
      <c r="F160" s="9" t="s">
        <v>33</v>
      </c>
      <c r="G160" s="102">
        <f t="shared" ref="G160:N160" si="313">X$153*G$8</f>
        <v>6.8997051670650665E-3</v>
      </c>
      <c r="H160" s="103">
        <f t="shared" si="313"/>
        <v>7.0233213336304112E-2</v>
      </c>
      <c r="I160" s="103">
        <f t="shared" si="313"/>
        <v>6.3268003887260256E-4</v>
      </c>
      <c r="J160" s="103">
        <f t="shared" si="313"/>
        <v>1.2248693078821351E-3</v>
      </c>
      <c r="K160" s="103">
        <f t="shared" si="313"/>
        <v>1.8062247197140096E-2</v>
      </c>
      <c r="L160" s="103">
        <f t="shared" si="313"/>
        <v>3.9510086142191037E-2</v>
      </c>
      <c r="M160" s="103">
        <f t="shared" si="313"/>
        <v>2.7110464056989882E-3</v>
      </c>
      <c r="N160" s="104">
        <f t="shared" si="313"/>
        <v>2.510594776666392E-2</v>
      </c>
      <c r="O160" s="105">
        <f t="shared" si="302"/>
        <v>0.16437979536181796</v>
      </c>
      <c r="P160" s="92">
        <f>'input &amp; output'!I47</f>
        <v>0.25</v>
      </c>
      <c r="Q160" s="106"/>
      <c r="R160" s="106"/>
      <c r="S160" s="106"/>
      <c r="T160" s="106"/>
      <c r="U160" s="106"/>
      <c r="V160" s="106"/>
      <c r="W160" s="107">
        <f t="shared" si="303"/>
        <v>4.109494884045449E-2</v>
      </c>
      <c r="X160" s="108">
        <f t="shared" ref="X160:AE160" si="314">G$8*$P160</f>
        <v>2.63671875E-2</v>
      </c>
      <c r="Y160" s="109">
        <f t="shared" si="314"/>
        <v>3.515625E-2</v>
      </c>
      <c r="Z160" s="109">
        <f t="shared" si="314"/>
        <v>3.515625E-2</v>
      </c>
      <c r="AA160" s="109">
        <f t="shared" si="314"/>
        <v>3.515625E-2</v>
      </c>
      <c r="AB160" s="109">
        <f t="shared" si="314"/>
        <v>4.6875E-2</v>
      </c>
      <c r="AC160" s="109">
        <f t="shared" si="314"/>
        <v>4.6875E-2</v>
      </c>
      <c r="AD160" s="109">
        <f t="shared" si="314"/>
        <v>4.6875E-2</v>
      </c>
      <c r="AE160" s="110">
        <f t="shared" si="314"/>
        <v>6.25E-2</v>
      </c>
      <c r="AF160" s="111"/>
      <c r="AG160" s="111"/>
      <c r="AH160" s="111"/>
      <c r="AI160" s="111"/>
      <c r="AJ160" s="111"/>
      <c r="AK160" s="111"/>
      <c r="AL160" s="111"/>
      <c r="AM160" s="111"/>
      <c r="AN160" s="111"/>
      <c r="AO160" s="111"/>
      <c r="AP160" s="111"/>
    </row>
    <row r="161" spans="1:42" s="112" customFormat="1" x14ac:dyDescent="0.2">
      <c r="A161" s="60">
        <v>1</v>
      </c>
      <c r="B161" s="60">
        <v>1</v>
      </c>
      <c r="C161" s="61">
        <v>19</v>
      </c>
      <c r="D161" s="62"/>
      <c r="E161" s="63"/>
      <c r="F161" s="63"/>
      <c r="G161" s="115">
        <f t="shared" ref="G161:O161" si="315">SUM(G155:G160)</f>
        <v>7.5896756837715726E-2</v>
      </c>
      <c r="H161" s="99">
        <f t="shared" si="315"/>
        <v>0.63209892002673707</v>
      </c>
      <c r="I161" s="99">
        <f t="shared" si="315"/>
        <v>4.4287602721082174E-3</v>
      </c>
      <c r="J161" s="99">
        <f t="shared" si="315"/>
        <v>8.5740851551749462E-3</v>
      </c>
      <c r="K161" s="99">
        <f t="shared" si="315"/>
        <v>0.10837348318284058</v>
      </c>
      <c r="L161" s="99">
        <f t="shared" si="315"/>
        <v>0.23706051685314622</v>
      </c>
      <c r="M161" s="99">
        <f t="shared" si="315"/>
        <v>1.3555232028494941E-2</v>
      </c>
      <c r="N161" s="116">
        <f t="shared" si="315"/>
        <v>0.10042379106665568</v>
      </c>
      <c r="O161" s="115">
        <f t="shared" si="315"/>
        <v>1.1804115454228734</v>
      </c>
      <c r="P161" s="99">
        <v>1</v>
      </c>
      <c r="Q161" s="19">
        <f>$P155</f>
        <v>0.11</v>
      </c>
      <c r="R161" s="19">
        <f>$P156</f>
        <v>0.13</v>
      </c>
      <c r="S161" s="19">
        <f>$P157</f>
        <v>0.15</v>
      </c>
      <c r="T161" s="19">
        <f>$P158</f>
        <v>0.17</v>
      </c>
      <c r="U161" s="19">
        <f>$P159</f>
        <v>0.19</v>
      </c>
      <c r="V161" s="19">
        <f>$P160</f>
        <v>0.25</v>
      </c>
      <c r="W161" s="116">
        <f>SUM(W155:W160)</f>
        <v>0.18339448076353621</v>
      </c>
      <c r="X161" s="117">
        <f t="shared" ref="X161:AE161" si="316">X153*SUM(X155:X160)/$W161</f>
        <v>6.5838862718733474E-2</v>
      </c>
      <c r="Y161" s="84">
        <f t="shared" si="316"/>
        <v>0.53231790908329801</v>
      </c>
      <c r="Z161" s="84">
        <f t="shared" si="316"/>
        <v>3.6913196011964405E-3</v>
      </c>
      <c r="AA161" s="84">
        <f t="shared" si="316"/>
        <v>7.4135542470452386E-3</v>
      </c>
      <c r="AB161" s="84">
        <f t="shared" si="316"/>
        <v>8.8639649403550777E-2</v>
      </c>
      <c r="AC161" s="84">
        <f t="shared" si="316"/>
        <v>0.20251144319629882</v>
      </c>
      <c r="AD161" s="84">
        <f t="shared" si="316"/>
        <v>1.1973902265071843E-2</v>
      </c>
      <c r="AE161" s="84">
        <f t="shared" si="316"/>
        <v>8.7613359484805295E-2</v>
      </c>
      <c r="AF161" s="67">
        <f>AM161-AJ161*AK161</f>
        <v>4.0186216568647404E-2</v>
      </c>
      <c r="AG161" s="67">
        <f>AN161-AJ161*AL161</f>
        <v>8.133642764916689E-3</v>
      </c>
      <c r="AH161" s="67">
        <f>AO161-AK161*AL161</f>
        <v>1.3996940612568537E-3</v>
      </c>
      <c r="AI161" s="67">
        <f>AP161-AJ161*AK161*AL161</f>
        <v>1.6225438409574695E-2</v>
      </c>
      <c r="AJ161" s="68">
        <f>X161+Y161+Z161+AB161</f>
        <v>0.69048774080677866</v>
      </c>
      <c r="AK161" s="68">
        <f>X161+Y161+AA161+AC161</f>
        <v>0.80808176924537567</v>
      </c>
      <c r="AL161" s="68">
        <f>X161+Z161+AA161+AD161</f>
        <v>8.8917638832046994E-2</v>
      </c>
      <c r="AM161" s="68">
        <f>X161+Y161</f>
        <v>0.59815677180203153</v>
      </c>
      <c r="AN161" s="68">
        <f>X161+Z161</f>
        <v>6.9530182319929912E-2</v>
      </c>
      <c r="AO161" s="68">
        <f>X161+AA161</f>
        <v>7.3252416965778708E-2</v>
      </c>
      <c r="AP161" s="68">
        <f>X161</f>
        <v>6.5838862718733474E-2</v>
      </c>
    </row>
    <row r="162" spans="1:42" s="129" customFormat="1" ht="12" thickBot="1" x14ac:dyDescent="0.25">
      <c r="A162" s="119"/>
      <c r="B162" s="119"/>
      <c r="C162" s="131">
        <v>19</v>
      </c>
      <c r="D162" s="121"/>
      <c r="E162" s="122"/>
      <c r="F162" s="122"/>
      <c r="G162" s="123"/>
      <c r="H162" s="122"/>
      <c r="I162" s="122"/>
      <c r="J162" s="122"/>
      <c r="K162" s="122"/>
      <c r="L162" s="122"/>
      <c r="M162" s="122"/>
      <c r="N162" s="124">
        <f>SUM(G161:N161)</f>
        <v>1.1804115454228732</v>
      </c>
      <c r="O162" s="125"/>
      <c r="P162" s="126"/>
      <c r="Q162" s="127"/>
      <c r="R162" s="127"/>
      <c r="S162" s="127"/>
      <c r="T162" s="127"/>
      <c r="U162" s="127"/>
      <c r="V162" s="127"/>
      <c r="W162" s="124"/>
      <c r="X162" s="125"/>
      <c r="Y162" s="126"/>
      <c r="Z162" s="126"/>
      <c r="AA162" s="126"/>
      <c r="AB162" s="126"/>
      <c r="AC162" s="126"/>
      <c r="AD162" s="126"/>
      <c r="AE162" s="124">
        <f>SUM(X161:AE161)</f>
        <v>1</v>
      </c>
      <c r="AF162" s="128"/>
      <c r="AG162" s="128"/>
      <c r="AH162" s="128"/>
      <c r="AI162" s="128"/>
      <c r="AJ162" s="128"/>
      <c r="AK162" s="128"/>
      <c r="AL162" s="128"/>
      <c r="AM162" s="128"/>
      <c r="AN162" s="128"/>
      <c r="AO162" s="128"/>
      <c r="AP162" s="128"/>
    </row>
    <row r="163" spans="1:42" s="85" customFormat="1" x14ac:dyDescent="0.2">
      <c r="A163" s="71"/>
      <c r="B163" s="71"/>
      <c r="C163" s="130">
        <v>20</v>
      </c>
      <c r="D163" s="15" t="s">
        <v>34</v>
      </c>
      <c r="E163" s="16" t="s">
        <v>35</v>
      </c>
      <c r="F163" s="15" t="s">
        <v>28</v>
      </c>
      <c r="G163" s="72">
        <f t="shared" ref="G163:N163" si="317">X$161*G$3</f>
        <v>1.3887885104732841E-2</v>
      </c>
      <c r="H163" s="73">
        <f t="shared" si="317"/>
        <v>0.14971441192967758</v>
      </c>
      <c r="I163" s="73">
        <f t="shared" si="317"/>
        <v>1.0381836378364989E-3</v>
      </c>
      <c r="J163" s="73">
        <f t="shared" si="317"/>
        <v>2.0850621319814734E-3</v>
      </c>
      <c r="K163" s="73">
        <f t="shared" si="317"/>
        <v>3.323986852633154E-2</v>
      </c>
      <c r="L163" s="73">
        <f t="shared" si="317"/>
        <v>7.5941791198612052E-2</v>
      </c>
      <c r="M163" s="73">
        <f t="shared" si="317"/>
        <v>4.4902133494019413E-3</v>
      </c>
      <c r="N163" s="74">
        <f t="shared" si="317"/>
        <v>4.3806679742402647E-2</v>
      </c>
      <c r="O163" s="75">
        <f t="shared" ref="O163:O168" si="318">SUM(G163:N163)</f>
        <v>0.32420409562097657</v>
      </c>
      <c r="P163" s="76">
        <f>'input &amp; output'!D48</f>
        <v>0.11</v>
      </c>
      <c r="Q163" s="77"/>
      <c r="R163" s="77"/>
      <c r="S163" s="77"/>
      <c r="T163" s="77"/>
      <c r="U163" s="77"/>
      <c r="V163" s="77"/>
      <c r="W163" s="78">
        <f t="shared" ref="W163:W168" si="319">O163*P163</f>
        <v>3.5662450518307423E-2</v>
      </c>
      <c r="X163" s="79">
        <f t="shared" ref="X163:AE163" si="320">G$3*$P163</f>
        <v>2.3203125000000002E-2</v>
      </c>
      <c r="Y163" s="80">
        <f t="shared" si="320"/>
        <v>3.09375E-2</v>
      </c>
      <c r="Z163" s="80">
        <f t="shared" si="320"/>
        <v>3.09375E-2</v>
      </c>
      <c r="AA163" s="80">
        <f t="shared" si="320"/>
        <v>3.09375E-2</v>
      </c>
      <c r="AB163" s="80">
        <f t="shared" si="320"/>
        <v>4.1250000000000002E-2</v>
      </c>
      <c r="AC163" s="80">
        <f t="shared" si="320"/>
        <v>4.1250000000000002E-2</v>
      </c>
      <c r="AD163" s="80">
        <f t="shared" si="320"/>
        <v>4.1250000000000002E-2</v>
      </c>
      <c r="AE163" s="81">
        <f t="shared" si="320"/>
        <v>5.5E-2</v>
      </c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</row>
    <row r="164" spans="1:42" s="112" customFormat="1" x14ac:dyDescent="0.2">
      <c r="A164" s="86"/>
      <c r="B164" s="86"/>
      <c r="C164" s="61">
        <v>20</v>
      </c>
      <c r="D164" s="23" t="s">
        <v>36</v>
      </c>
      <c r="E164" s="24" t="s">
        <v>37</v>
      </c>
      <c r="F164" s="23" t="s">
        <v>29</v>
      </c>
      <c r="G164" s="102">
        <f t="shared" ref="G164:N164" si="321">X$161*G$4</f>
        <v>1.3887885104732841E-2</v>
      </c>
      <c r="H164" s="103">
        <f t="shared" si="321"/>
        <v>0.14971441192967758</v>
      </c>
      <c r="I164" s="103">
        <f t="shared" si="321"/>
        <v>1.0381836378364989E-3</v>
      </c>
      <c r="J164" s="103">
        <f t="shared" si="321"/>
        <v>0</v>
      </c>
      <c r="K164" s="103">
        <f t="shared" si="321"/>
        <v>3.323986852633154E-2</v>
      </c>
      <c r="L164" s="103">
        <f t="shared" si="321"/>
        <v>0</v>
      </c>
      <c r="M164" s="103">
        <f t="shared" si="321"/>
        <v>0</v>
      </c>
      <c r="N164" s="104">
        <f t="shared" si="321"/>
        <v>0</v>
      </c>
      <c r="O164" s="105">
        <f t="shared" si="318"/>
        <v>0.19788034919857847</v>
      </c>
      <c r="P164" s="92">
        <f>'input &amp; output'!E48</f>
        <v>0.13</v>
      </c>
      <c r="Q164" s="93"/>
      <c r="R164" s="93"/>
      <c r="S164" s="93"/>
      <c r="T164" s="93"/>
      <c r="U164" s="93"/>
      <c r="V164" s="93"/>
      <c r="W164" s="107">
        <f t="shared" si="319"/>
        <v>2.5724445395815202E-2</v>
      </c>
      <c r="X164" s="108">
        <f t="shared" ref="X164:AE164" si="322">G$4*$P164</f>
        <v>2.7421875000000002E-2</v>
      </c>
      <c r="Y164" s="109">
        <f t="shared" si="322"/>
        <v>3.6562499999999998E-2</v>
      </c>
      <c r="Z164" s="109">
        <f t="shared" si="322"/>
        <v>3.6562499999999998E-2</v>
      </c>
      <c r="AA164" s="109">
        <f t="shared" si="322"/>
        <v>0</v>
      </c>
      <c r="AB164" s="109">
        <f t="shared" si="322"/>
        <v>4.8750000000000002E-2</v>
      </c>
      <c r="AC164" s="109">
        <f t="shared" si="322"/>
        <v>0</v>
      </c>
      <c r="AD164" s="109">
        <f t="shared" si="322"/>
        <v>0</v>
      </c>
      <c r="AE164" s="110">
        <f t="shared" si="322"/>
        <v>0</v>
      </c>
      <c r="AF164" s="111"/>
      <c r="AG164" s="111"/>
      <c r="AH164" s="111"/>
      <c r="AI164" s="111"/>
      <c r="AJ164" s="111"/>
      <c r="AK164" s="111"/>
      <c r="AL164" s="111"/>
      <c r="AM164" s="111"/>
      <c r="AN164" s="111"/>
      <c r="AO164" s="111"/>
      <c r="AP164" s="111"/>
    </row>
    <row r="165" spans="1:42" s="112" customFormat="1" x14ac:dyDescent="0.2">
      <c r="A165" s="86"/>
      <c r="B165" s="86"/>
      <c r="C165" s="61">
        <v>20</v>
      </c>
      <c r="D165" s="23" t="s">
        <v>34</v>
      </c>
      <c r="E165" s="24" t="s">
        <v>39</v>
      </c>
      <c r="F165" s="23" t="s">
        <v>30</v>
      </c>
      <c r="G165" s="102">
        <f t="shared" ref="G165:N165" si="323">X$161*G$5</f>
        <v>1.3887885104732841E-2</v>
      </c>
      <c r="H165" s="103">
        <f t="shared" si="323"/>
        <v>0.14971441192967758</v>
      </c>
      <c r="I165" s="103">
        <f t="shared" si="323"/>
        <v>0</v>
      </c>
      <c r="J165" s="103">
        <f t="shared" si="323"/>
        <v>2.0850621319814734E-3</v>
      </c>
      <c r="K165" s="103">
        <f t="shared" si="323"/>
        <v>0</v>
      </c>
      <c r="L165" s="103">
        <f t="shared" si="323"/>
        <v>7.5941791198612052E-2</v>
      </c>
      <c r="M165" s="103">
        <f t="shared" si="323"/>
        <v>0</v>
      </c>
      <c r="N165" s="104">
        <f t="shared" si="323"/>
        <v>0</v>
      </c>
      <c r="O165" s="105">
        <f t="shared" si="318"/>
        <v>0.24162915036500396</v>
      </c>
      <c r="P165" s="92">
        <f>'input &amp; output'!F48</f>
        <v>0.15</v>
      </c>
      <c r="Q165" s="106"/>
      <c r="R165" s="106"/>
      <c r="S165" s="106"/>
      <c r="T165" s="106"/>
      <c r="U165" s="106"/>
      <c r="V165" s="106"/>
      <c r="W165" s="107">
        <f t="shared" si="319"/>
        <v>3.624437255475059E-2</v>
      </c>
      <c r="X165" s="108">
        <f t="shared" ref="X165:AE165" si="324">G$5*$P165</f>
        <v>3.1640624999999999E-2</v>
      </c>
      <c r="Y165" s="109">
        <f t="shared" si="324"/>
        <v>4.2187499999999996E-2</v>
      </c>
      <c r="Z165" s="109">
        <f t="shared" si="324"/>
        <v>0</v>
      </c>
      <c r="AA165" s="109">
        <f t="shared" si="324"/>
        <v>4.2187499999999996E-2</v>
      </c>
      <c r="AB165" s="109">
        <f t="shared" si="324"/>
        <v>0</v>
      </c>
      <c r="AC165" s="109">
        <f t="shared" si="324"/>
        <v>5.6249999999999994E-2</v>
      </c>
      <c r="AD165" s="109">
        <f t="shared" si="324"/>
        <v>0</v>
      </c>
      <c r="AE165" s="110">
        <f t="shared" si="324"/>
        <v>0</v>
      </c>
      <c r="AF165" s="111"/>
      <c r="AG165" s="111"/>
      <c r="AH165" s="111"/>
      <c r="AI165" s="111"/>
      <c r="AJ165" s="111"/>
      <c r="AK165" s="111"/>
      <c r="AL165" s="111"/>
      <c r="AM165" s="111"/>
      <c r="AN165" s="111"/>
      <c r="AO165" s="111"/>
      <c r="AP165" s="111"/>
    </row>
    <row r="166" spans="1:42" s="112" customFormat="1" ht="13.5" customHeight="1" thickBot="1" x14ac:dyDescent="0.25">
      <c r="A166" s="86"/>
      <c r="B166" s="86"/>
      <c r="C166" s="61">
        <v>20</v>
      </c>
      <c r="D166" s="36" t="s">
        <v>40</v>
      </c>
      <c r="E166" s="37" t="s">
        <v>41</v>
      </c>
      <c r="F166" s="36" t="s">
        <v>31</v>
      </c>
      <c r="G166" s="102">
        <f t="shared" ref="G166:N166" si="325">X$161*G$6</f>
        <v>1.3887885104732841E-2</v>
      </c>
      <c r="H166" s="103">
        <f t="shared" si="325"/>
        <v>7.4857205964838788E-2</v>
      </c>
      <c r="I166" s="103">
        <f t="shared" si="325"/>
        <v>1.0381836378364989E-3</v>
      </c>
      <c r="J166" s="103">
        <f t="shared" si="325"/>
        <v>2.0850621319814734E-3</v>
      </c>
      <c r="K166" s="103">
        <f t="shared" si="325"/>
        <v>1.661993426316577E-2</v>
      </c>
      <c r="L166" s="103">
        <f t="shared" si="325"/>
        <v>3.7970895599306026E-2</v>
      </c>
      <c r="M166" s="103">
        <f t="shared" si="325"/>
        <v>4.4902133494019413E-3</v>
      </c>
      <c r="N166" s="104">
        <f t="shared" si="325"/>
        <v>2.1903339871201324E-2</v>
      </c>
      <c r="O166" s="105">
        <f t="shared" si="318"/>
        <v>0.17285271992246468</v>
      </c>
      <c r="P166" s="92">
        <f>'input &amp; output'!G48</f>
        <v>0.17</v>
      </c>
      <c r="Q166" s="106"/>
      <c r="R166" s="106"/>
      <c r="S166" s="106"/>
      <c r="T166" s="106"/>
      <c r="U166" s="106"/>
      <c r="V166" s="106"/>
      <c r="W166" s="107">
        <f t="shared" si="319"/>
        <v>2.9384962386818998E-2</v>
      </c>
      <c r="X166" s="108">
        <f t="shared" ref="X166:AE166" si="326">G$6*$P166</f>
        <v>3.5859375000000006E-2</v>
      </c>
      <c r="Y166" s="109">
        <f t="shared" si="326"/>
        <v>2.390625E-2</v>
      </c>
      <c r="Z166" s="109">
        <f t="shared" si="326"/>
        <v>4.7812500000000001E-2</v>
      </c>
      <c r="AA166" s="109">
        <f t="shared" si="326"/>
        <v>4.7812500000000001E-2</v>
      </c>
      <c r="AB166" s="109">
        <f t="shared" si="326"/>
        <v>3.1875000000000001E-2</v>
      </c>
      <c r="AC166" s="109">
        <f t="shared" si="326"/>
        <v>3.1875000000000001E-2</v>
      </c>
      <c r="AD166" s="109">
        <f t="shared" si="326"/>
        <v>6.3750000000000001E-2</v>
      </c>
      <c r="AE166" s="110">
        <f t="shared" si="326"/>
        <v>4.2500000000000003E-2</v>
      </c>
      <c r="AF166" s="111"/>
      <c r="AG166" s="111"/>
      <c r="AH166" s="111"/>
      <c r="AI166" s="111"/>
      <c r="AJ166" s="111"/>
      <c r="AK166" s="111"/>
      <c r="AL166" s="111"/>
      <c r="AM166" s="111"/>
      <c r="AN166" s="111"/>
      <c r="AO166" s="111"/>
      <c r="AP166" s="111"/>
    </row>
    <row r="167" spans="1:42" s="112" customFormat="1" ht="12.75" customHeight="1" x14ac:dyDescent="0.2">
      <c r="A167" s="86"/>
      <c r="B167" s="86"/>
      <c r="C167" s="61">
        <v>20</v>
      </c>
      <c r="D167" s="3" t="s">
        <v>42</v>
      </c>
      <c r="E167" s="2" t="s">
        <v>43</v>
      </c>
      <c r="F167" s="3" t="s">
        <v>32</v>
      </c>
      <c r="G167" s="102">
        <f t="shared" ref="G167:N167" si="327">X$161*G$7</f>
        <v>1.3887885104732841E-2</v>
      </c>
      <c r="H167" s="103">
        <f t="shared" si="327"/>
        <v>7.4857205964838788E-2</v>
      </c>
      <c r="I167" s="103">
        <f t="shared" si="327"/>
        <v>0</v>
      </c>
      <c r="J167" s="103">
        <f t="shared" si="327"/>
        <v>0</v>
      </c>
      <c r="K167" s="103">
        <f t="shared" si="327"/>
        <v>0</v>
      </c>
      <c r="L167" s="103">
        <f t="shared" si="327"/>
        <v>0</v>
      </c>
      <c r="M167" s="103">
        <f t="shared" si="327"/>
        <v>0</v>
      </c>
      <c r="N167" s="104">
        <f t="shared" si="327"/>
        <v>0</v>
      </c>
      <c r="O167" s="105">
        <f t="shared" si="318"/>
        <v>8.8745091069571624E-2</v>
      </c>
      <c r="P167" s="92">
        <f>'input &amp; output'!H48</f>
        <v>0.19</v>
      </c>
      <c r="Q167" s="106"/>
      <c r="R167" s="106"/>
      <c r="S167" s="106"/>
      <c r="T167" s="106"/>
      <c r="U167" s="106"/>
      <c r="V167" s="106"/>
      <c r="W167" s="107">
        <f t="shared" si="319"/>
        <v>1.6861567303218607E-2</v>
      </c>
      <c r="X167" s="108">
        <f t="shared" ref="X167:AE167" si="328">G$7*$P167</f>
        <v>4.0078124999999999E-2</v>
      </c>
      <c r="Y167" s="109">
        <f t="shared" si="328"/>
        <v>2.6718749999999999E-2</v>
      </c>
      <c r="Z167" s="109">
        <f t="shared" si="328"/>
        <v>0</v>
      </c>
      <c r="AA167" s="109">
        <f t="shared" si="328"/>
        <v>0</v>
      </c>
      <c r="AB167" s="109">
        <f t="shared" si="328"/>
        <v>0</v>
      </c>
      <c r="AC167" s="109">
        <f t="shared" si="328"/>
        <v>0</v>
      </c>
      <c r="AD167" s="109">
        <f t="shared" si="328"/>
        <v>0</v>
      </c>
      <c r="AE167" s="110">
        <f t="shared" si="328"/>
        <v>0</v>
      </c>
      <c r="AF167" s="111"/>
      <c r="AG167" s="111"/>
      <c r="AH167" s="111"/>
      <c r="AI167" s="111"/>
      <c r="AJ167" s="111"/>
      <c r="AK167" s="111"/>
      <c r="AL167" s="111"/>
      <c r="AM167" s="111"/>
      <c r="AN167" s="111"/>
      <c r="AO167" s="111"/>
      <c r="AP167" s="111"/>
    </row>
    <row r="168" spans="1:42" s="112" customFormat="1" ht="13.5" customHeight="1" x14ac:dyDescent="0.2">
      <c r="A168" s="86"/>
      <c r="B168" s="86"/>
      <c r="C168" s="61">
        <v>20</v>
      </c>
      <c r="D168" s="9" t="s">
        <v>44</v>
      </c>
      <c r="E168" s="44" t="s">
        <v>45</v>
      </c>
      <c r="F168" s="9" t="s">
        <v>33</v>
      </c>
      <c r="G168" s="102">
        <f t="shared" ref="G168:N168" si="329">X$161*G$8</f>
        <v>6.9439425523664207E-3</v>
      </c>
      <c r="H168" s="103">
        <f t="shared" si="329"/>
        <v>7.4857205964838788E-2</v>
      </c>
      <c r="I168" s="103">
        <f t="shared" si="329"/>
        <v>5.1909181891824946E-4</v>
      </c>
      <c r="J168" s="103">
        <f t="shared" si="329"/>
        <v>1.0425310659907367E-3</v>
      </c>
      <c r="K168" s="103">
        <f t="shared" si="329"/>
        <v>1.661993426316577E-2</v>
      </c>
      <c r="L168" s="103">
        <f t="shared" si="329"/>
        <v>3.7970895599306026E-2</v>
      </c>
      <c r="M168" s="103">
        <f t="shared" si="329"/>
        <v>2.2451066747009706E-3</v>
      </c>
      <c r="N168" s="104">
        <f t="shared" si="329"/>
        <v>2.1903339871201324E-2</v>
      </c>
      <c r="O168" s="105">
        <f t="shared" si="318"/>
        <v>0.16210204781048829</v>
      </c>
      <c r="P168" s="92">
        <f>'input &amp; output'!I48</f>
        <v>0.25</v>
      </c>
      <c r="Q168" s="106"/>
      <c r="R168" s="106"/>
      <c r="S168" s="106"/>
      <c r="T168" s="106"/>
      <c r="U168" s="106"/>
      <c r="V168" s="106"/>
      <c r="W168" s="107">
        <f t="shared" si="319"/>
        <v>4.0525511952622072E-2</v>
      </c>
      <c r="X168" s="108">
        <f t="shared" ref="X168:AE168" si="330">G$8*$P168</f>
        <v>2.63671875E-2</v>
      </c>
      <c r="Y168" s="109">
        <f t="shared" si="330"/>
        <v>3.515625E-2</v>
      </c>
      <c r="Z168" s="109">
        <f t="shared" si="330"/>
        <v>3.515625E-2</v>
      </c>
      <c r="AA168" s="109">
        <f t="shared" si="330"/>
        <v>3.515625E-2</v>
      </c>
      <c r="AB168" s="109">
        <f t="shared" si="330"/>
        <v>4.6875E-2</v>
      </c>
      <c r="AC168" s="109">
        <f t="shared" si="330"/>
        <v>4.6875E-2</v>
      </c>
      <c r="AD168" s="109">
        <f t="shared" si="330"/>
        <v>4.6875E-2</v>
      </c>
      <c r="AE168" s="110">
        <f t="shared" si="330"/>
        <v>6.25E-2</v>
      </c>
      <c r="AF168" s="111"/>
      <c r="AG168" s="111"/>
      <c r="AH168" s="111"/>
      <c r="AI168" s="111"/>
      <c r="AJ168" s="111"/>
      <c r="AK168" s="111"/>
      <c r="AL168" s="111"/>
      <c r="AM168" s="111"/>
      <c r="AN168" s="111"/>
      <c r="AO168" s="111"/>
      <c r="AP168" s="111"/>
    </row>
    <row r="169" spans="1:42" s="112" customFormat="1" x14ac:dyDescent="0.2">
      <c r="A169" s="60">
        <v>1</v>
      </c>
      <c r="B169" s="60">
        <v>1</v>
      </c>
      <c r="C169" s="61">
        <v>20</v>
      </c>
      <c r="D169" s="62"/>
      <c r="E169" s="63"/>
      <c r="F169" s="63"/>
      <c r="G169" s="115">
        <f t="shared" ref="G169:O169" si="331">SUM(G163:G168)</f>
        <v>7.6383368076030633E-2</v>
      </c>
      <c r="H169" s="99">
        <f t="shared" si="331"/>
        <v>0.67371485368354911</v>
      </c>
      <c r="I169" s="99">
        <f t="shared" si="331"/>
        <v>3.6336427324277464E-3</v>
      </c>
      <c r="J169" s="99">
        <f t="shared" si="331"/>
        <v>7.2977174619351572E-3</v>
      </c>
      <c r="K169" s="99">
        <f t="shared" si="331"/>
        <v>9.9719605578994619E-2</v>
      </c>
      <c r="L169" s="99">
        <f t="shared" si="331"/>
        <v>0.22782537359583616</v>
      </c>
      <c r="M169" s="99">
        <f t="shared" si="331"/>
        <v>1.1225533373504853E-2</v>
      </c>
      <c r="N169" s="116">
        <f t="shared" si="331"/>
        <v>8.7613359484805295E-2</v>
      </c>
      <c r="O169" s="115">
        <f t="shared" si="331"/>
        <v>1.1874134539870835</v>
      </c>
      <c r="P169" s="99">
        <v>1</v>
      </c>
      <c r="Q169" s="19">
        <f>$P163</f>
        <v>0.11</v>
      </c>
      <c r="R169" s="19">
        <f>$P164</f>
        <v>0.13</v>
      </c>
      <c r="S169" s="19">
        <f>$P165</f>
        <v>0.15</v>
      </c>
      <c r="T169" s="19">
        <f>$P166</f>
        <v>0.17</v>
      </c>
      <c r="U169" s="19">
        <f>$P167</f>
        <v>0.19</v>
      </c>
      <c r="V169" s="19">
        <f>$P168</f>
        <v>0.25</v>
      </c>
      <c r="W169" s="116">
        <f>SUM(W163:W168)</f>
        <v>0.18440331011153291</v>
      </c>
      <c r="X169" s="117">
        <f t="shared" ref="X169:AE169" si="332">X161*SUM(X163:X168)/$W169</f>
        <v>6.5898488803109806E-2</v>
      </c>
      <c r="Y169" s="84">
        <f t="shared" si="332"/>
        <v>0.56426056684227777</v>
      </c>
      <c r="Z169" s="84">
        <f t="shared" si="332"/>
        <v>3.0120296967911615E-3</v>
      </c>
      <c r="AA169" s="84">
        <f t="shared" si="332"/>
        <v>6.275426848627615E-3</v>
      </c>
      <c r="AB169" s="84">
        <f t="shared" si="332"/>
        <v>8.1115359739487122E-2</v>
      </c>
      <c r="AC169" s="84">
        <f t="shared" si="332"/>
        <v>0.19355749005676545</v>
      </c>
      <c r="AD169" s="84">
        <f t="shared" si="332"/>
        <v>9.8617340730373995E-3</v>
      </c>
      <c r="AE169" s="84">
        <f t="shared" si="332"/>
        <v>7.6018903939903446E-2</v>
      </c>
      <c r="AF169" s="67">
        <f>AM169-AJ169*AK169</f>
        <v>3.7307040125770907E-2</v>
      </c>
      <c r="AG169" s="67">
        <f>AN169-AJ169*AL169</f>
        <v>8.1621139034254511E-3</v>
      </c>
      <c r="AH169" s="67">
        <f>AO169-AK169*AL169</f>
        <v>1.5850244477654263E-3</v>
      </c>
      <c r="AI169" s="67">
        <f>AP169-AJ169*AK169*AL169</f>
        <v>1.5477800642768186E-2</v>
      </c>
      <c r="AJ169" s="68">
        <f>X169+Y169+Z169+AB169</f>
        <v>0.71428644508166583</v>
      </c>
      <c r="AK169" s="68">
        <f>X169+Y169+AA169+AC169</f>
        <v>0.82999197255078061</v>
      </c>
      <c r="AL169" s="68">
        <f>X169+Z169+AA169+AD169</f>
        <v>8.5047679421565991E-2</v>
      </c>
      <c r="AM169" s="68">
        <f>X169+Y169</f>
        <v>0.63015905564538754</v>
      </c>
      <c r="AN169" s="68">
        <f>X169+Z169</f>
        <v>6.8910518499900972E-2</v>
      </c>
      <c r="AO169" s="68">
        <f>X169+AA169</f>
        <v>7.2173915651737419E-2</v>
      </c>
      <c r="AP169" s="68">
        <f>X169</f>
        <v>6.5898488803109806E-2</v>
      </c>
    </row>
    <row r="170" spans="1:42" s="129" customFormat="1" ht="12" thickBot="1" x14ac:dyDescent="0.25">
      <c r="A170" s="119"/>
      <c r="B170" s="119"/>
      <c r="C170" s="131">
        <v>20</v>
      </c>
      <c r="D170" s="121"/>
      <c r="E170" s="122"/>
      <c r="F170" s="122"/>
      <c r="G170" s="123"/>
      <c r="H170" s="122"/>
      <c r="I170" s="122"/>
      <c r="J170" s="122"/>
      <c r="K170" s="122"/>
      <c r="L170" s="122"/>
      <c r="M170" s="122"/>
      <c r="N170" s="124">
        <f>SUM(G169:N169)</f>
        <v>1.1874134539870835</v>
      </c>
      <c r="O170" s="125"/>
      <c r="P170" s="126"/>
      <c r="Q170" s="127"/>
      <c r="R170" s="127"/>
      <c r="S170" s="127"/>
      <c r="T170" s="127"/>
      <c r="U170" s="127"/>
      <c r="V170" s="127"/>
      <c r="W170" s="124"/>
      <c r="X170" s="125"/>
      <c r="Y170" s="126"/>
      <c r="Z170" s="126"/>
      <c r="AA170" s="126"/>
      <c r="AB170" s="126"/>
      <c r="AC170" s="126"/>
      <c r="AD170" s="126"/>
      <c r="AE170" s="124">
        <f>SUM(X169:AE169)</f>
        <v>0.99999999999999967</v>
      </c>
      <c r="AF170" s="128"/>
      <c r="AG170" s="128"/>
      <c r="AH170" s="128"/>
      <c r="AI170" s="128"/>
      <c r="AJ170" s="128"/>
      <c r="AK170" s="128"/>
      <c r="AL170" s="128"/>
      <c r="AM170" s="128"/>
      <c r="AN170" s="128"/>
      <c r="AO170" s="128"/>
      <c r="AP170" s="128"/>
    </row>
    <row r="171" spans="1:42" s="85" customFormat="1" x14ac:dyDescent="0.2">
      <c r="A171" s="71"/>
      <c r="B171" s="71"/>
      <c r="C171" s="130">
        <v>21</v>
      </c>
      <c r="D171" s="15" t="s">
        <v>34</v>
      </c>
      <c r="E171" s="16" t="s">
        <v>35</v>
      </c>
      <c r="F171" s="15" t="s">
        <v>28</v>
      </c>
      <c r="G171" s="72">
        <f t="shared" ref="G171:N171" si="333">X$169*G$3</f>
        <v>1.3900462481905974E-2</v>
      </c>
      <c r="H171" s="73">
        <f t="shared" si="333"/>
        <v>0.15869828442439063</v>
      </c>
      <c r="I171" s="73">
        <f t="shared" si="333"/>
        <v>8.471333522225142E-4</v>
      </c>
      <c r="J171" s="73">
        <f t="shared" si="333"/>
        <v>1.7649638011765167E-3</v>
      </c>
      <c r="K171" s="73">
        <f t="shared" si="333"/>
        <v>3.0418259902307669E-2</v>
      </c>
      <c r="L171" s="73">
        <f t="shared" si="333"/>
        <v>7.2584058771287041E-2</v>
      </c>
      <c r="M171" s="73">
        <f t="shared" si="333"/>
        <v>3.6981502773890248E-3</v>
      </c>
      <c r="N171" s="74">
        <f t="shared" si="333"/>
        <v>3.8009451969951723E-2</v>
      </c>
      <c r="O171" s="75">
        <f t="shared" ref="O171:O176" si="334">SUM(G171:N171)</f>
        <v>0.31992076498063104</v>
      </c>
      <c r="P171" s="76">
        <f>'input &amp; output'!D49</f>
        <v>0.11</v>
      </c>
      <c r="Q171" s="77"/>
      <c r="R171" s="77"/>
      <c r="S171" s="77"/>
      <c r="T171" s="77"/>
      <c r="U171" s="77"/>
      <c r="V171" s="77"/>
      <c r="W171" s="78">
        <f t="shared" ref="W171:W176" si="335">O171*P171</f>
        <v>3.5191284147869414E-2</v>
      </c>
      <c r="X171" s="79">
        <f t="shared" ref="X171:AE171" si="336">G$3*$P171</f>
        <v>2.3203125000000002E-2</v>
      </c>
      <c r="Y171" s="80">
        <f t="shared" si="336"/>
        <v>3.09375E-2</v>
      </c>
      <c r="Z171" s="80">
        <f t="shared" si="336"/>
        <v>3.09375E-2</v>
      </c>
      <c r="AA171" s="80">
        <f t="shared" si="336"/>
        <v>3.09375E-2</v>
      </c>
      <c r="AB171" s="80">
        <f t="shared" si="336"/>
        <v>4.1250000000000002E-2</v>
      </c>
      <c r="AC171" s="80">
        <f t="shared" si="336"/>
        <v>4.1250000000000002E-2</v>
      </c>
      <c r="AD171" s="80">
        <f t="shared" si="336"/>
        <v>4.1250000000000002E-2</v>
      </c>
      <c r="AE171" s="81">
        <f t="shared" si="336"/>
        <v>5.5E-2</v>
      </c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</row>
    <row r="172" spans="1:42" s="112" customFormat="1" x14ac:dyDescent="0.2">
      <c r="A172" s="86"/>
      <c r="B172" s="86"/>
      <c r="C172" s="61">
        <v>21</v>
      </c>
      <c r="D172" s="23" t="s">
        <v>36</v>
      </c>
      <c r="E172" s="24" t="s">
        <v>37</v>
      </c>
      <c r="F172" s="23" t="s">
        <v>29</v>
      </c>
      <c r="G172" s="102">
        <f t="shared" ref="G172:N172" si="337">X$169*G$4</f>
        <v>1.3900462481905974E-2</v>
      </c>
      <c r="H172" s="103">
        <f t="shared" si="337"/>
        <v>0.15869828442439063</v>
      </c>
      <c r="I172" s="103">
        <f t="shared" si="337"/>
        <v>8.471333522225142E-4</v>
      </c>
      <c r="J172" s="103">
        <f t="shared" si="337"/>
        <v>0</v>
      </c>
      <c r="K172" s="103">
        <f t="shared" si="337"/>
        <v>3.0418259902307669E-2</v>
      </c>
      <c r="L172" s="103">
        <f t="shared" si="337"/>
        <v>0</v>
      </c>
      <c r="M172" s="103">
        <f t="shared" si="337"/>
        <v>0</v>
      </c>
      <c r="N172" s="104">
        <f t="shared" si="337"/>
        <v>0</v>
      </c>
      <c r="O172" s="105">
        <f t="shared" si="334"/>
        <v>0.20386414016082677</v>
      </c>
      <c r="P172" s="92">
        <f>'input &amp; output'!E49</f>
        <v>0.13</v>
      </c>
      <c r="Q172" s="93"/>
      <c r="R172" s="93"/>
      <c r="S172" s="93"/>
      <c r="T172" s="93"/>
      <c r="U172" s="93"/>
      <c r="V172" s="93"/>
      <c r="W172" s="107">
        <f t="shared" si="335"/>
        <v>2.650233822090748E-2</v>
      </c>
      <c r="X172" s="108">
        <f t="shared" ref="X172:AE172" si="338">G$4*$P172</f>
        <v>2.7421875000000002E-2</v>
      </c>
      <c r="Y172" s="109">
        <f t="shared" si="338"/>
        <v>3.6562499999999998E-2</v>
      </c>
      <c r="Z172" s="109">
        <f t="shared" si="338"/>
        <v>3.6562499999999998E-2</v>
      </c>
      <c r="AA172" s="109">
        <f t="shared" si="338"/>
        <v>0</v>
      </c>
      <c r="AB172" s="109">
        <f t="shared" si="338"/>
        <v>4.8750000000000002E-2</v>
      </c>
      <c r="AC172" s="109">
        <f t="shared" si="338"/>
        <v>0</v>
      </c>
      <c r="AD172" s="109">
        <f t="shared" si="338"/>
        <v>0</v>
      </c>
      <c r="AE172" s="110">
        <f t="shared" si="338"/>
        <v>0</v>
      </c>
      <c r="AF172" s="111"/>
      <c r="AG172" s="111"/>
      <c r="AH172" s="111"/>
      <c r="AI172" s="111"/>
      <c r="AJ172" s="111"/>
      <c r="AK172" s="111"/>
      <c r="AL172" s="111"/>
      <c r="AM172" s="111"/>
      <c r="AN172" s="111"/>
      <c r="AO172" s="111"/>
      <c r="AP172" s="111"/>
    </row>
    <row r="173" spans="1:42" s="112" customFormat="1" x14ac:dyDescent="0.2">
      <c r="A173" s="86"/>
      <c r="B173" s="86"/>
      <c r="C173" s="61">
        <v>21</v>
      </c>
      <c r="D173" s="23" t="s">
        <v>34</v>
      </c>
      <c r="E173" s="24" t="s">
        <v>39</v>
      </c>
      <c r="F173" s="23" t="s">
        <v>30</v>
      </c>
      <c r="G173" s="102">
        <f t="shared" ref="G173:N173" si="339">X$169*G$5</f>
        <v>1.3900462481905974E-2</v>
      </c>
      <c r="H173" s="103">
        <f t="shared" si="339"/>
        <v>0.15869828442439063</v>
      </c>
      <c r="I173" s="103">
        <f t="shared" si="339"/>
        <v>0</v>
      </c>
      <c r="J173" s="103">
        <f t="shared" si="339"/>
        <v>1.7649638011765167E-3</v>
      </c>
      <c r="K173" s="103">
        <f t="shared" si="339"/>
        <v>0</v>
      </c>
      <c r="L173" s="103">
        <f t="shared" si="339"/>
        <v>7.2584058771287041E-2</v>
      </c>
      <c r="M173" s="103">
        <f t="shared" si="339"/>
        <v>0</v>
      </c>
      <c r="N173" s="104">
        <f t="shared" si="339"/>
        <v>0</v>
      </c>
      <c r="O173" s="105">
        <f t="shared" si="334"/>
        <v>0.24694776947876015</v>
      </c>
      <c r="P173" s="92">
        <f>'input &amp; output'!F49</f>
        <v>0.15</v>
      </c>
      <c r="Q173" s="106"/>
      <c r="R173" s="106"/>
      <c r="S173" s="106"/>
      <c r="T173" s="106"/>
      <c r="U173" s="106"/>
      <c r="V173" s="106"/>
      <c r="W173" s="107">
        <f t="shared" si="335"/>
        <v>3.7042165421814023E-2</v>
      </c>
      <c r="X173" s="108">
        <f t="shared" ref="X173:AE173" si="340">G$5*$P173</f>
        <v>3.1640624999999999E-2</v>
      </c>
      <c r="Y173" s="109">
        <f t="shared" si="340"/>
        <v>4.2187499999999996E-2</v>
      </c>
      <c r="Z173" s="109">
        <f t="shared" si="340"/>
        <v>0</v>
      </c>
      <c r="AA173" s="109">
        <f t="shared" si="340"/>
        <v>4.2187499999999996E-2</v>
      </c>
      <c r="AB173" s="109">
        <f t="shared" si="340"/>
        <v>0</v>
      </c>
      <c r="AC173" s="109">
        <f t="shared" si="340"/>
        <v>5.6249999999999994E-2</v>
      </c>
      <c r="AD173" s="109">
        <f t="shared" si="340"/>
        <v>0</v>
      </c>
      <c r="AE173" s="110">
        <f t="shared" si="340"/>
        <v>0</v>
      </c>
      <c r="AF173" s="111"/>
      <c r="AG173" s="111"/>
      <c r="AH173" s="111"/>
      <c r="AI173" s="111"/>
      <c r="AJ173" s="111"/>
      <c r="AK173" s="111"/>
      <c r="AL173" s="111"/>
      <c r="AM173" s="111"/>
      <c r="AN173" s="111"/>
      <c r="AO173" s="111"/>
      <c r="AP173" s="111"/>
    </row>
    <row r="174" spans="1:42" s="112" customFormat="1" ht="13.5" customHeight="1" thickBot="1" x14ac:dyDescent="0.25">
      <c r="A174" s="86"/>
      <c r="B174" s="86"/>
      <c r="C174" s="61">
        <v>21</v>
      </c>
      <c r="D174" s="36" t="s">
        <v>40</v>
      </c>
      <c r="E174" s="37" t="s">
        <v>41</v>
      </c>
      <c r="F174" s="36" t="s">
        <v>31</v>
      </c>
      <c r="G174" s="102">
        <f t="shared" ref="G174:N174" si="341">X$169*G$6</f>
        <v>1.3900462481905974E-2</v>
      </c>
      <c r="H174" s="103">
        <f t="shared" si="341"/>
        <v>7.9349142212195314E-2</v>
      </c>
      <c r="I174" s="103">
        <f t="shared" si="341"/>
        <v>8.471333522225142E-4</v>
      </c>
      <c r="J174" s="103">
        <f t="shared" si="341"/>
        <v>1.7649638011765167E-3</v>
      </c>
      <c r="K174" s="103">
        <f t="shared" si="341"/>
        <v>1.5209129951153835E-2</v>
      </c>
      <c r="L174" s="103">
        <f t="shared" si="341"/>
        <v>3.6292029385643521E-2</v>
      </c>
      <c r="M174" s="103">
        <f t="shared" si="341"/>
        <v>3.6981502773890248E-3</v>
      </c>
      <c r="N174" s="104">
        <f t="shared" si="341"/>
        <v>1.9004725984975861E-2</v>
      </c>
      <c r="O174" s="105">
        <f t="shared" si="334"/>
        <v>0.17006573744666256</v>
      </c>
      <c r="P174" s="92">
        <f>'input &amp; output'!G49</f>
        <v>0.17</v>
      </c>
      <c r="Q174" s="106"/>
      <c r="R174" s="106"/>
      <c r="S174" s="106"/>
      <c r="T174" s="106"/>
      <c r="U174" s="106"/>
      <c r="V174" s="106"/>
      <c r="W174" s="107">
        <f t="shared" si="335"/>
        <v>2.8911175365932639E-2</v>
      </c>
      <c r="X174" s="108">
        <f t="shared" ref="X174:AE174" si="342">G$6*$P174</f>
        <v>3.5859375000000006E-2</v>
      </c>
      <c r="Y174" s="109">
        <f t="shared" si="342"/>
        <v>2.390625E-2</v>
      </c>
      <c r="Z174" s="109">
        <f t="shared" si="342"/>
        <v>4.7812500000000001E-2</v>
      </c>
      <c r="AA174" s="109">
        <f t="shared" si="342"/>
        <v>4.7812500000000001E-2</v>
      </c>
      <c r="AB174" s="109">
        <f t="shared" si="342"/>
        <v>3.1875000000000001E-2</v>
      </c>
      <c r="AC174" s="109">
        <f t="shared" si="342"/>
        <v>3.1875000000000001E-2</v>
      </c>
      <c r="AD174" s="109">
        <f t="shared" si="342"/>
        <v>6.3750000000000001E-2</v>
      </c>
      <c r="AE174" s="110">
        <f t="shared" si="342"/>
        <v>4.2500000000000003E-2</v>
      </c>
      <c r="AF174" s="111"/>
      <c r="AG174" s="111"/>
      <c r="AH174" s="111"/>
      <c r="AI174" s="111"/>
      <c r="AJ174" s="111"/>
      <c r="AK174" s="111"/>
      <c r="AL174" s="111"/>
      <c r="AM174" s="111"/>
      <c r="AN174" s="111"/>
      <c r="AO174" s="111"/>
      <c r="AP174" s="111"/>
    </row>
    <row r="175" spans="1:42" s="112" customFormat="1" ht="12.75" customHeight="1" x14ac:dyDescent="0.2">
      <c r="A175" s="86"/>
      <c r="B175" s="86"/>
      <c r="C175" s="61">
        <v>21</v>
      </c>
      <c r="D175" s="3" t="s">
        <v>42</v>
      </c>
      <c r="E175" s="2" t="s">
        <v>43</v>
      </c>
      <c r="F175" s="3" t="s">
        <v>32</v>
      </c>
      <c r="G175" s="102">
        <f t="shared" ref="G175:N175" si="343">X$169*G$7</f>
        <v>1.3900462481905974E-2</v>
      </c>
      <c r="H175" s="103">
        <f t="shared" si="343"/>
        <v>7.9349142212195314E-2</v>
      </c>
      <c r="I175" s="103">
        <f t="shared" si="343"/>
        <v>0</v>
      </c>
      <c r="J175" s="103">
        <f t="shared" si="343"/>
        <v>0</v>
      </c>
      <c r="K175" s="103">
        <f t="shared" si="343"/>
        <v>0</v>
      </c>
      <c r="L175" s="103">
        <f t="shared" si="343"/>
        <v>0</v>
      </c>
      <c r="M175" s="103">
        <f t="shared" si="343"/>
        <v>0</v>
      </c>
      <c r="N175" s="104">
        <f t="shared" si="343"/>
        <v>0</v>
      </c>
      <c r="O175" s="105">
        <f t="shared" si="334"/>
        <v>9.324960469410129E-2</v>
      </c>
      <c r="P175" s="92">
        <f>'input &amp; output'!H49</f>
        <v>0.19</v>
      </c>
      <c r="Q175" s="106"/>
      <c r="R175" s="106"/>
      <c r="S175" s="106"/>
      <c r="T175" s="106"/>
      <c r="U175" s="106"/>
      <c r="V175" s="106"/>
      <c r="W175" s="107">
        <f t="shared" si="335"/>
        <v>1.7717424891879247E-2</v>
      </c>
      <c r="X175" s="108">
        <f t="shared" ref="X175:AE175" si="344">G$7*$P175</f>
        <v>4.0078124999999999E-2</v>
      </c>
      <c r="Y175" s="109">
        <f t="shared" si="344"/>
        <v>2.6718749999999999E-2</v>
      </c>
      <c r="Z175" s="109">
        <f t="shared" si="344"/>
        <v>0</v>
      </c>
      <c r="AA175" s="109">
        <f t="shared" si="344"/>
        <v>0</v>
      </c>
      <c r="AB175" s="109">
        <f t="shared" si="344"/>
        <v>0</v>
      </c>
      <c r="AC175" s="109">
        <f t="shared" si="344"/>
        <v>0</v>
      </c>
      <c r="AD175" s="109">
        <f t="shared" si="344"/>
        <v>0</v>
      </c>
      <c r="AE175" s="110">
        <f t="shared" si="344"/>
        <v>0</v>
      </c>
      <c r="AF175" s="111"/>
      <c r="AG175" s="111"/>
      <c r="AH175" s="111"/>
      <c r="AI175" s="111"/>
      <c r="AJ175" s="111"/>
      <c r="AK175" s="111"/>
      <c r="AL175" s="111"/>
      <c r="AM175" s="111"/>
      <c r="AN175" s="111"/>
      <c r="AO175" s="111"/>
      <c r="AP175" s="111"/>
    </row>
    <row r="176" spans="1:42" s="112" customFormat="1" ht="13.5" customHeight="1" x14ac:dyDescent="0.2">
      <c r="A176" s="86"/>
      <c r="B176" s="86"/>
      <c r="C176" s="61">
        <v>21</v>
      </c>
      <c r="D176" s="9" t="s">
        <v>44</v>
      </c>
      <c r="E176" s="44" t="s">
        <v>45</v>
      </c>
      <c r="F176" s="9" t="s">
        <v>33</v>
      </c>
      <c r="G176" s="102">
        <f t="shared" ref="G176:N176" si="345">X$169*G$8</f>
        <v>6.950231240952987E-3</v>
      </c>
      <c r="H176" s="103">
        <f t="shared" si="345"/>
        <v>7.9349142212195314E-2</v>
      </c>
      <c r="I176" s="103">
        <f t="shared" si="345"/>
        <v>4.235666761112571E-4</v>
      </c>
      <c r="J176" s="103">
        <f t="shared" si="345"/>
        <v>8.8248190058825833E-4</v>
      </c>
      <c r="K176" s="103">
        <f t="shared" si="345"/>
        <v>1.5209129951153835E-2</v>
      </c>
      <c r="L176" s="103">
        <f t="shared" si="345"/>
        <v>3.6292029385643521E-2</v>
      </c>
      <c r="M176" s="103">
        <f t="shared" si="345"/>
        <v>1.8490751386945124E-3</v>
      </c>
      <c r="N176" s="104">
        <f t="shared" si="345"/>
        <v>1.9004725984975861E-2</v>
      </c>
      <c r="O176" s="105">
        <f t="shared" si="334"/>
        <v>0.15996038249031552</v>
      </c>
      <c r="P176" s="92">
        <f>'input &amp; output'!I49</f>
        <v>0.25</v>
      </c>
      <c r="Q176" s="106"/>
      <c r="R176" s="106"/>
      <c r="S176" s="106"/>
      <c r="T176" s="106"/>
      <c r="U176" s="106"/>
      <c r="V176" s="106"/>
      <c r="W176" s="107">
        <f t="shared" si="335"/>
        <v>3.9990095622578881E-2</v>
      </c>
      <c r="X176" s="108">
        <f t="shared" ref="X176:AE176" si="346">G$8*$P176</f>
        <v>2.63671875E-2</v>
      </c>
      <c r="Y176" s="109">
        <f t="shared" si="346"/>
        <v>3.515625E-2</v>
      </c>
      <c r="Z176" s="109">
        <f t="shared" si="346"/>
        <v>3.515625E-2</v>
      </c>
      <c r="AA176" s="109">
        <f t="shared" si="346"/>
        <v>3.515625E-2</v>
      </c>
      <c r="AB176" s="109">
        <f t="shared" si="346"/>
        <v>4.6875E-2</v>
      </c>
      <c r="AC176" s="109">
        <f t="shared" si="346"/>
        <v>4.6875E-2</v>
      </c>
      <c r="AD176" s="109">
        <f t="shared" si="346"/>
        <v>4.6875E-2</v>
      </c>
      <c r="AE176" s="110">
        <f t="shared" si="346"/>
        <v>6.25E-2</v>
      </c>
      <c r="AF176" s="111"/>
      <c r="AG176" s="111"/>
      <c r="AH176" s="111"/>
      <c r="AI176" s="111"/>
      <c r="AJ176" s="111"/>
      <c r="AK176" s="111"/>
      <c r="AL176" s="111"/>
      <c r="AM176" s="111"/>
      <c r="AN176" s="111"/>
      <c r="AO176" s="111"/>
      <c r="AP176" s="111"/>
    </row>
    <row r="177" spans="1:42" s="112" customFormat="1" x14ac:dyDescent="0.2">
      <c r="A177" s="60">
        <v>1</v>
      </c>
      <c r="B177" s="60">
        <v>1</v>
      </c>
      <c r="C177" s="61">
        <v>21</v>
      </c>
      <c r="D177" s="62"/>
      <c r="E177" s="63"/>
      <c r="F177" s="63"/>
      <c r="G177" s="115">
        <f t="shared" ref="G177:O177" si="347">SUM(G171:G176)</f>
        <v>7.6452543650482846E-2</v>
      </c>
      <c r="H177" s="99">
        <f t="shared" si="347"/>
        <v>0.71414227990975798</v>
      </c>
      <c r="I177" s="99">
        <f t="shared" si="347"/>
        <v>2.9649667327787997E-3</v>
      </c>
      <c r="J177" s="99">
        <f t="shared" si="347"/>
        <v>6.1773733041178081E-3</v>
      </c>
      <c r="K177" s="99">
        <f t="shared" si="347"/>
        <v>9.1254779706923014E-2</v>
      </c>
      <c r="L177" s="99">
        <f t="shared" si="347"/>
        <v>0.21775217631386112</v>
      </c>
      <c r="M177" s="99">
        <f t="shared" si="347"/>
        <v>9.2453756934725625E-3</v>
      </c>
      <c r="N177" s="116">
        <f t="shared" si="347"/>
        <v>7.6018903939903446E-2</v>
      </c>
      <c r="O177" s="115">
        <f t="shared" si="347"/>
        <v>1.1940083992512973</v>
      </c>
      <c r="P177" s="99">
        <v>1</v>
      </c>
      <c r="Q177" s="19">
        <f>$P171</f>
        <v>0.11</v>
      </c>
      <c r="R177" s="19">
        <f>$P172</f>
        <v>0.13</v>
      </c>
      <c r="S177" s="19">
        <f>$P173</f>
        <v>0.15</v>
      </c>
      <c r="T177" s="19">
        <f>$P174</f>
        <v>0.17</v>
      </c>
      <c r="U177" s="19">
        <f>$P175</f>
        <v>0.19</v>
      </c>
      <c r="V177" s="19">
        <f>$P176</f>
        <v>0.25</v>
      </c>
      <c r="W177" s="116">
        <f>SUM(W171:W176)</f>
        <v>0.18535448367098167</v>
      </c>
      <c r="X177" s="117">
        <f t="shared" ref="X177:AE177" si="348">X169*SUM(X171:X176)/$W177</f>
        <v>6.5619694926062913E-2</v>
      </c>
      <c r="Y177" s="84">
        <f t="shared" si="348"/>
        <v>0.59505065909672861</v>
      </c>
      <c r="Z177" s="84">
        <f t="shared" si="348"/>
        <v>2.4451328851776721E-3</v>
      </c>
      <c r="AA177" s="84">
        <f t="shared" si="348"/>
        <v>5.28476511737235E-3</v>
      </c>
      <c r="AB177" s="84">
        <f t="shared" si="348"/>
        <v>7.3848858063428779E-2</v>
      </c>
      <c r="AC177" s="84">
        <f t="shared" si="348"/>
        <v>0.18405008040194357</v>
      </c>
      <c r="AD177" s="84">
        <f t="shared" si="348"/>
        <v>8.0804673978169157E-3</v>
      </c>
      <c r="AE177" s="84">
        <f t="shared" si="348"/>
        <v>6.5620342111469221E-2</v>
      </c>
      <c r="AF177" s="67">
        <f>AM177-AJ177*AK177</f>
        <v>3.4246828919959893E-2</v>
      </c>
      <c r="AG177" s="67">
        <f>AN177-AJ177*AL177</f>
        <v>8.0537767417917933E-3</v>
      </c>
      <c r="AH177" s="67">
        <f>AO177-AK177*AL177</f>
        <v>1.6884853669424243E-3</v>
      </c>
      <c r="AI177" s="67">
        <f>AP177-AJ177*AK177*AL177</f>
        <v>1.4609989487044499E-2</v>
      </c>
      <c r="AJ177" s="68">
        <f>X177+Y177+Z177+AB177</f>
        <v>0.73696434497139796</v>
      </c>
      <c r="AK177" s="68">
        <f>X177+Y177+AA177+AC177</f>
        <v>0.8500051995421074</v>
      </c>
      <c r="AL177" s="68">
        <f>X177+Z177+AA177+AD177</f>
        <v>8.143006032642984E-2</v>
      </c>
      <c r="AM177" s="68">
        <f>X177+Y177</f>
        <v>0.66067035402279151</v>
      </c>
      <c r="AN177" s="68">
        <f>X177+Z177</f>
        <v>6.8064827811240583E-2</v>
      </c>
      <c r="AO177" s="68">
        <f>X177+AA177</f>
        <v>7.0904460043435258E-2</v>
      </c>
      <c r="AP177" s="68">
        <f>X177</f>
        <v>6.5619694926062913E-2</v>
      </c>
    </row>
    <row r="178" spans="1:42" s="129" customFormat="1" ht="12" thickBot="1" x14ac:dyDescent="0.25">
      <c r="A178" s="119"/>
      <c r="B178" s="119"/>
      <c r="C178" s="131">
        <v>21</v>
      </c>
      <c r="D178" s="121"/>
      <c r="E178" s="122"/>
      <c r="F178" s="122"/>
      <c r="G178" s="123"/>
      <c r="H178" s="122"/>
      <c r="I178" s="122"/>
      <c r="J178" s="122"/>
      <c r="K178" s="122"/>
      <c r="L178" s="122"/>
      <c r="M178" s="122"/>
      <c r="N178" s="124">
        <f>SUM(G177:N177)</f>
        <v>1.1940083992512975</v>
      </c>
      <c r="O178" s="125"/>
      <c r="P178" s="126"/>
      <c r="Q178" s="127"/>
      <c r="R178" s="127"/>
      <c r="S178" s="127"/>
      <c r="T178" s="127"/>
      <c r="U178" s="127"/>
      <c r="V178" s="127"/>
      <c r="W178" s="124"/>
      <c r="X178" s="125"/>
      <c r="Y178" s="126"/>
      <c r="Z178" s="126"/>
      <c r="AA178" s="126"/>
      <c r="AB178" s="126"/>
      <c r="AC178" s="126"/>
      <c r="AD178" s="126"/>
      <c r="AE178" s="124">
        <f>SUM(X177:AE177)</f>
        <v>1</v>
      </c>
      <c r="AF178" s="128"/>
      <c r="AG178" s="128"/>
      <c r="AH178" s="128"/>
      <c r="AI178" s="128"/>
      <c r="AJ178" s="128"/>
      <c r="AK178" s="128"/>
      <c r="AL178" s="128"/>
      <c r="AM178" s="128"/>
      <c r="AN178" s="128"/>
      <c r="AO178" s="128"/>
      <c r="AP178" s="128"/>
    </row>
    <row r="179" spans="1:42" s="85" customFormat="1" x14ac:dyDescent="0.2">
      <c r="A179" s="71"/>
      <c r="B179" s="71"/>
      <c r="C179" s="130">
        <v>22</v>
      </c>
      <c r="D179" s="15" t="s">
        <v>34</v>
      </c>
      <c r="E179" s="16" t="s">
        <v>35</v>
      </c>
      <c r="F179" s="15" t="s">
        <v>28</v>
      </c>
      <c r="G179" s="72">
        <f t="shared" ref="G179:N179" si="349">X$177*G$3</f>
        <v>1.3841654398466395E-2</v>
      </c>
      <c r="H179" s="73">
        <f t="shared" si="349"/>
        <v>0.16735799787095493</v>
      </c>
      <c r="I179" s="73">
        <f t="shared" si="349"/>
        <v>6.8769362395622031E-4</v>
      </c>
      <c r="J179" s="73">
        <f t="shared" si="349"/>
        <v>1.4863401892609735E-3</v>
      </c>
      <c r="K179" s="73">
        <f t="shared" si="349"/>
        <v>2.7693321773785792E-2</v>
      </c>
      <c r="L179" s="73">
        <f t="shared" si="349"/>
        <v>6.9018780150728834E-2</v>
      </c>
      <c r="M179" s="73">
        <f t="shared" si="349"/>
        <v>3.0301752741813434E-3</v>
      </c>
      <c r="N179" s="74">
        <f t="shared" si="349"/>
        <v>3.281017105573461E-2</v>
      </c>
      <c r="O179" s="75">
        <f t="shared" ref="O179:O184" si="350">SUM(G179:N179)</f>
        <v>0.31592613433706906</v>
      </c>
      <c r="P179" s="76">
        <f>'input &amp; output'!D50</f>
        <v>0.11</v>
      </c>
      <c r="Q179" s="77"/>
      <c r="R179" s="77"/>
      <c r="S179" s="77"/>
      <c r="T179" s="77"/>
      <c r="U179" s="77"/>
      <c r="V179" s="77"/>
      <c r="W179" s="78">
        <f t="shared" ref="W179:W184" si="351">O179*P179</f>
        <v>3.4751874777077599E-2</v>
      </c>
      <c r="X179" s="79">
        <f t="shared" ref="X179:AE179" si="352">G$3*$P179</f>
        <v>2.3203125000000002E-2</v>
      </c>
      <c r="Y179" s="80">
        <f t="shared" si="352"/>
        <v>3.09375E-2</v>
      </c>
      <c r="Z179" s="80">
        <f t="shared" si="352"/>
        <v>3.09375E-2</v>
      </c>
      <c r="AA179" s="80">
        <f t="shared" si="352"/>
        <v>3.09375E-2</v>
      </c>
      <c r="AB179" s="80">
        <f t="shared" si="352"/>
        <v>4.1250000000000002E-2</v>
      </c>
      <c r="AC179" s="80">
        <f t="shared" si="352"/>
        <v>4.1250000000000002E-2</v>
      </c>
      <c r="AD179" s="80">
        <f t="shared" si="352"/>
        <v>4.1250000000000002E-2</v>
      </c>
      <c r="AE179" s="81">
        <f t="shared" si="352"/>
        <v>5.5E-2</v>
      </c>
      <c r="AF179" s="82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</row>
    <row r="180" spans="1:42" s="112" customFormat="1" x14ac:dyDescent="0.2">
      <c r="A180" s="86"/>
      <c r="B180" s="86"/>
      <c r="C180" s="61">
        <v>22</v>
      </c>
      <c r="D180" s="23" t="s">
        <v>36</v>
      </c>
      <c r="E180" s="24" t="s">
        <v>37</v>
      </c>
      <c r="F180" s="23" t="s">
        <v>29</v>
      </c>
      <c r="G180" s="102">
        <f t="shared" ref="G180:N180" si="353">X$177*G$4</f>
        <v>1.3841654398466395E-2</v>
      </c>
      <c r="H180" s="103">
        <f t="shared" si="353"/>
        <v>0.16735799787095493</v>
      </c>
      <c r="I180" s="103">
        <f t="shared" si="353"/>
        <v>6.8769362395622031E-4</v>
      </c>
      <c r="J180" s="103">
        <f t="shared" si="353"/>
        <v>0</v>
      </c>
      <c r="K180" s="103">
        <f t="shared" si="353"/>
        <v>2.7693321773785792E-2</v>
      </c>
      <c r="L180" s="103">
        <f t="shared" si="353"/>
        <v>0</v>
      </c>
      <c r="M180" s="103">
        <f t="shared" si="353"/>
        <v>0</v>
      </c>
      <c r="N180" s="104">
        <f t="shared" si="353"/>
        <v>0</v>
      </c>
      <c r="O180" s="105">
        <f t="shared" si="350"/>
        <v>0.20958066766716332</v>
      </c>
      <c r="P180" s="92">
        <f>'input &amp; output'!E50</f>
        <v>0.13</v>
      </c>
      <c r="Q180" s="93"/>
      <c r="R180" s="93"/>
      <c r="S180" s="93"/>
      <c r="T180" s="93"/>
      <c r="U180" s="93"/>
      <c r="V180" s="93"/>
      <c r="W180" s="107">
        <f t="shared" si="351"/>
        <v>2.7245486796731232E-2</v>
      </c>
      <c r="X180" s="108">
        <f t="shared" ref="X180:AE180" si="354">G$4*$P180</f>
        <v>2.7421875000000002E-2</v>
      </c>
      <c r="Y180" s="109">
        <f t="shared" si="354"/>
        <v>3.6562499999999998E-2</v>
      </c>
      <c r="Z180" s="109">
        <f t="shared" si="354"/>
        <v>3.6562499999999998E-2</v>
      </c>
      <c r="AA180" s="109">
        <f t="shared" si="354"/>
        <v>0</v>
      </c>
      <c r="AB180" s="109">
        <f t="shared" si="354"/>
        <v>4.8750000000000002E-2</v>
      </c>
      <c r="AC180" s="109">
        <f t="shared" si="354"/>
        <v>0</v>
      </c>
      <c r="AD180" s="109">
        <f t="shared" si="354"/>
        <v>0</v>
      </c>
      <c r="AE180" s="110">
        <f t="shared" si="354"/>
        <v>0</v>
      </c>
      <c r="AF180" s="111"/>
      <c r="AG180" s="111"/>
      <c r="AH180" s="111"/>
      <c r="AI180" s="111"/>
      <c r="AJ180" s="111"/>
      <c r="AK180" s="111"/>
      <c r="AL180" s="111"/>
      <c r="AM180" s="111"/>
      <c r="AN180" s="111"/>
      <c r="AO180" s="111"/>
      <c r="AP180" s="111"/>
    </row>
    <row r="181" spans="1:42" s="112" customFormat="1" x14ac:dyDescent="0.2">
      <c r="A181" s="86"/>
      <c r="B181" s="86"/>
      <c r="C181" s="61">
        <v>22</v>
      </c>
      <c r="D181" s="23" t="s">
        <v>34</v>
      </c>
      <c r="E181" s="24" t="s">
        <v>39</v>
      </c>
      <c r="F181" s="23" t="s">
        <v>30</v>
      </c>
      <c r="G181" s="102">
        <f t="shared" ref="G181:N181" si="355">X$177*G$5</f>
        <v>1.3841654398466395E-2</v>
      </c>
      <c r="H181" s="103">
        <f t="shared" si="355"/>
        <v>0.16735799787095493</v>
      </c>
      <c r="I181" s="103">
        <f t="shared" si="355"/>
        <v>0</v>
      </c>
      <c r="J181" s="103">
        <f t="shared" si="355"/>
        <v>1.4863401892609735E-3</v>
      </c>
      <c r="K181" s="103">
        <f t="shared" si="355"/>
        <v>0</v>
      </c>
      <c r="L181" s="103">
        <f t="shared" si="355"/>
        <v>6.9018780150728834E-2</v>
      </c>
      <c r="M181" s="103">
        <f t="shared" si="355"/>
        <v>0</v>
      </c>
      <c r="N181" s="104">
        <f t="shared" si="355"/>
        <v>0</v>
      </c>
      <c r="O181" s="105">
        <f t="shared" si="350"/>
        <v>0.25170477260941115</v>
      </c>
      <c r="P181" s="92">
        <f>'input &amp; output'!F50</f>
        <v>0.15</v>
      </c>
      <c r="Q181" s="106"/>
      <c r="R181" s="106"/>
      <c r="S181" s="106"/>
      <c r="T181" s="106"/>
      <c r="U181" s="106"/>
      <c r="V181" s="106"/>
      <c r="W181" s="107">
        <f t="shared" si="351"/>
        <v>3.7755715891411669E-2</v>
      </c>
      <c r="X181" s="108">
        <f t="shared" ref="X181:AE181" si="356">G$5*$P181</f>
        <v>3.1640624999999999E-2</v>
      </c>
      <c r="Y181" s="109">
        <f t="shared" si="356"/>
        <v>4.2187499999999996E-2</v>
      </c>
      <c r="Z181" s="109">
        <f t="shared" si="356"/>
        <v>0</v>
      </c>
      <c r="AA181" s="109">
        <f t="shared" si="356"/>
        <v>4.2187499999999996E-2</v>
      </c>
      <c r="AB181" s="109">
        <f t="shared" si="356"/>
        <v>0</v>
      </c>
      <c r="AC181" s="109">
        <f t="shared" si="356"/>
        <v>5.6249999999999994E-2</v>
      </c>
      <c r="AD181" s="109">
        <f t="shared" si="356"/>
        <v>0</v>
      </c>
      <c r="AE181" s="110">
        <f t="shared" si="356"/>
        <v>0</v>
      </c>
      <c r="AF181" s="111"/>
      <c r="AG181" s="111"/>
      <c r="AH181" s="111"/>
      <c r="AI181" s="111"/>
      <c r="AJ181" s="111"/>
      <c r="AK181" s="111"/>
      <c r="AL181" s="111"/>
      <c r="AM181" s="111"/>
      <c r="AN181" s="111"/>
      <c r="AO181" s="111"/>
      <c r="AP181" s="111"/>
    </row>
    <row r="182" spans="1:42" s="112" customFormat="1" ht="13.5" customHeight="1" thickBot="1" x14ac:dyDescent="0.25">
      <c r="A182" s="86"/>
      <c r="B182" s="86"/>
      <c r="C182" s="61">
        <v>22</v>
      </c>
      <c r="D182" s="36" t="s">
        <v>40</v>
      </c>
      <c r="E182" s="37" t="s">
        <v>41</v>
      </c>
      <c r="F182" s="36" t="s">
        <v>31</v>
      </c>
      <c r="G182" s="102">
        <f t="shared" ref="G182:N182" si="357">X$177*G$6</f>
        <v>1.3841654398466395E-2</v>
      </c>
      <c r="H182" s="103">
        <f t="shared" si="357"/>
        <v>8.3678998935477464E-2</v>
      </c>
      <c r="I182" s="103">
        <f t="shared" si="357"/>
        <v>6.8769362395622031E-4</v>
      </c>
      <c r="J182" s="103">
        <f t="shared" si="357"/>
        <v>1.4863401892609735E-3</v>
      </c>
      <c r="K182" s="103">
        <f t="shared" si="357"/>
        <v>1.3846660886892896E-2</v>
      </c>
      <c r="L182" s="103">
        <f t="shared" si="357"/>
        <v>3.4509390075364417E-2</v>
      </c>
      <c r="M182" s="103">
        <f t="shared" si="357"/>
        <v>3.0301752741813434E-3</v>
      </c>
      <c r="N182" s="104">
        <f t="shared" si="357"/>
        <v>1.6405085527867305E-2</v>
      </c>
      <c r="O182" s="105">
        <f t="shared" si="350"/>
        <v>0.16748599891146698</v>
      </c>
      <c r="P182" s="92">
        <f>'input &amp; output'!G50</f>
        <v>0.17</v>
      </c>
      <c r="Q182" s="106"/>
      <c r="R182" s="106"/>
      <c r="S182" s="106"/>
      <c r="T182" s="106"/>
      <c r="U182" s="106"/>
      <c r="V182" s="106"/>
      <c r="W182" s="107">
        <f t="shared" si="351"/>
        <v>2.847261981494939E-2</v>
      </c>
      <c r="X182" s="108">
        <f t="shared" ref="X182:AE182" si="358">G$6*$P182</f>
        <v>3.5859375000000006E-2</v>
      </c>
      <c r="Y182" s="109">
        <f t="shared" si="358"/>
        <v>2.390625E-2</v>
      </c>
      <c r="Z182" s="109">
        <f t="shared" si="358"/>
        <v>4.7812500000000001E-2</v>
      </c>
      <c r="AA182" s="109">
        <f t="shared" si="358"/>
        <v>4.7812500000000001E-2</v>
      </c>
      <c r="AB182" s="109">
        <f t="shared" si="358"/>
        <v>3.1875000000000001E-2</v>
      </c>
      <c r="AC182" s="109">
        <f t="shared" si="358"/>
        <v>3.1875000000000001E-2</v>
      </c>
      <c r="AD182" s="109">
        <f t="shared" si="358"/>
        <v>6.3750000000000001E-2</v>
      </c>
      <c r="AE182" s="110">
        <f t="shared" si="358"/>
        <v>4.2500000000000003E-2</v>
      </c>
      <c r="AF182" s="111"/>
      <c r="AG182" s="111"/>
      <c r="AH182" s="111"/>
      <c r="AI182" s="111"/>
      <c r="AJ182" s="111"/>
      <c r="AK182" s="111"/>
      <c r="AL182" s="111"/>
      <c r="AM182" s="111"/>
      <c r="AN182" s="111"/>
      <c r="AO182" s="111"/>
      <c r="AP182" s="111"/>
    </row>
    <row r="183" spans="1:42" s="112" customFormat="1" ht="12.75" customHeight="1" x14ac:dyDescent="0.2">
      <c r="A183" s="86"/>
      <c r="B183" s="86"/>
      <c r="C183" s="61">
        <v>22</v>
      </c>
      <c r="D183" s="3" t="s">
        <v>42</v>
      </c>
      <c r="E183" s="2" t="s">
        <v>43</v>
      </c>
      <c r="F183" s="3" t="s">
        <v>32</v>
      </c>
      <c r="G183" s="102">
        <f t="shared" ref="G183:N183" si="359">X$177*G$7</f>
        <v>1.3841654398466395E-2</v>
      </c>
      <c r="H183" s="103">
        <f t="shared" si="359"/>
        <v>8.3678998935477464E-2</v>
      </c>
      <c r="I183" s="103">
        <f t="shared" si="359"/>
        <v>0</v>
      </c>
      <c r="J183" s="103">
        <f t="shared" si="359"/>
        <v>0</v>
      </c>
      <c r="K183" s="103">
        <f t="shared" si="359"/>
        <v>0</v>
      </c>
      <c r="L183" s="103">
        <f t="shared" si="359"/>
        <v>0</v>
      </c>
      <c r="M183" s="103">
        <f t="shared" si="359"/>
        <v>0</v>
      </c>
      <c r="N183" s="104">
        <f t="shared" si="359"/>
        <v>0</v>
      </c>
      <c r="O183" s="105">
        <f t="shared" si="350"/>
        <v>9.7520653333943857E-2</v>
      </c>
      <c r="P183" s="92">
        <f>'input &amp; output'!H50</f>
        <v>0.19</v>
      </c>
      <c r="Q183" s="106"/>
      <c r="R183" s="106"/>
      <c r="S183" s="106"/>
      <c r="T183" s="106"/>
      <c r="U183" s="106"/>
      <c r="V183" s="106"/>
      <c r="W183" s="107">
        <f t="shared" si="351"/>
        <v>1.8528924133449334E-2</v>
      </c>
      <c r="X183" s="108">
        <f t="shared" ref="X183:AE183" si="360">G$7*$P183</f>
        <v>4.0078124999999999E-2</v>
      </c>
      <c r="Y183" s="109">
        <f t="shared" si="360"/>
        <v>2.6718749999999999E-2</v>
      </c>
      <c r="Z183" s="109">
        <f t="shared" si="360"/>
        <v>0</v>
      </c>
      <c r="AA183" s="109">
        <f t="shared" si="360"/>
        <v>0</v>
      </c>
      <c r="AB183" s="109">
        <f t="shared" si="360"/>
        <v>0</v>
      </c>
      <c r="AC183" s="109">
        <f t="shared" si="360"/>
        <v>0</v>
      </c>
      <c r="AD183" s="109">
        <f t="shared" si="360"/>
        <v>0</v>
      </c>
      <c r="AE183" s="110">
        <f t="shared" si="360"/>
        <v>0</v>
      </c>
      <c r="AF183" s="111"/>
      <c r="AG183" s="111"/>
      <c r="AH183" s="111"/>
      <c r="AI183" s="111"/>
      <c r="AJ183" s="111"/>
      <c r="AK183" s="111"/>
      <c r="AL183" s="111"/>
      <c r="AM183" s="111"/>
      <c r="AN183" s="111"/>
      <c r="AO183" s="111"/>
      <c r="AP183" s="111"/>
    </row>
    <row r="184" spans="1:42" s="112" customFormat="1" ht="13.5" customHeight="1" x14ac:dyDescent="0.2">
      <c r="A184" s="86"/>
      <c r="B184" s="86"/>
      <c r="C184" s="61">
        <v>22</v>
      </c>
      <c r="D184" s="9" t="s">
        <v>44</v>
      </c>
      <c r="E184" s="44" t="s">
        <v>45</v>
      </c>
      <c r="F184" s="9" t="s">
        <v>33</v>
      </c>
      <c r="G184" s="102">
        <f t="shared" ref="G184:N184" si="361">X$177*G$8</f>
        <v>6.9208271992331977E-3</v>
      </c>
      <c r="H184" s="103">
        <f t="shared" si="361"/>
        <v>8.3678998935477464E-2</v>
      </c>
      <c r="I184" s="103">
        <f t="shared" si="361"/>
        <v>3.4384681197811016E-4</v>
      </c>
      <c r="J184" s="103">
        <f t="shared" si="361"/>
        <v>7.4317009463048674E-4</v>
      </c>
      <c r="K184" s="103">
        <f t="shared" si="361"/>
        <v>1.3846660886892896E-2</v>
      </c>
      <c r="L184" s="103">
        <f t="shared" si="361"/>
        <v>3.4509390075364417E-2</v>
      </c>
      <c r="M184" s="103">
        <f t="shared" si="361"/>
        <v>1.5150876370906717E-3</v>
      </c>
      <c r="N184" s="104">
        <f t="shared" si="361"/>
        <v>1.6405085527867305E-2</v>
      </c>
      <c r="O184" s="105">
        <f t="shared" si="350"/>
        <v>0.15796306716853453</v>
      </c>
      <c r="P184" s="92">
        <f>'input &amp; output'!I50</f>
        <v>0.25</v>
      </c>
      <c r="Q184" s="106"/>
      <c r="R184" s="106"/>
      <c r="S184" s="106"/>
      <c r="T184" s="106"/>
      <c r="U184" s="106"/>
      <c r="V184" s="106"/>
      <c r="W184" s="107">
        <f t="shared" si="351"/>
        <v>3.9490766792133633E-2</v>
      </c>
      <c r="X184" s="108">
        <f t="shared" ref="X184:AE184" si="362">G$8*$P184</f>
        <v>2.63671875E-2</v>
      </c>
      <c r="Y184" s="109">
        <f t="shared" si="362"/>
        <v>3.515625E-2</v>
      </c>
      <c r="Z184" s="109">
        <f t="shared" si="362"/>
        <v>3.515625E-2</v>
      </c>
      <c r="AA184" s="109">
        <f t="shared" si="362"/>
        <v>3.515625E-2</v>
      </c>
      <c r="AB184" s="109">
        <f t="shared" si="362"/>
        <v>4.6875E-2</v>
      </c>
      <c r="AC184" s="109">
        <f t="shared" si="362"/>
        <v>4.6875E-2</v>
      </c>
      <c r="AD184" s="109">
        <f t="shared" si="362"/>
        <v>4.6875E-2</v>
      </c>
      <c r="AE184" s="110">
        <f t="shared" si="362"/>
        <v>6.25E-2</v>
      </c>
      <c r="AF184" s="111"/>
      <c r="AG184" s="111"/>
      <c r="AH184" s="111"/>
      <c r="AI184" s="111"/>
      <c r="AJ184" s="111"/>
      <c r="AK184" s="111"/>
      <c r="AL184" s="111"/>
      <c r="AM184" s="111"/>
      <c r="AN184" s="111"/>
      <c r="AO184" s="111"/>
      <c r="AP184" s="111"/>
    </row>
    <row r="185" spans="1:42" s="112" customFormat="1" x14ac:dyDescent="0.2">
      <c r="A185" s="60">
        <v>1</v>
      </c>
      <c r="B185" s="60">
        <v>1</v>
      </c>
      <c r="C185" s="61">
        <v>22</v>
      </c>
      <c r="D185" s="62"/>
      <c r="E185" s="63"/>
      <c r="F185" s="63"/>
      <c r="G185" s="115">
        <f t="shared" ref="G185:O185" si="363">SUM(G179:G184)</f>
        <v>7.6129099191565186E-2</v>
      </c>
      <c r="H185" s="99">
        <f t="shared" si="363"/>
        <v>0.75311099041929719</v>
      </c>
      <c r="I185" s="99">
        <f t="shared" si="363"/>
        <v>2.406927683846771E-3</v>
      </c>
      <c r="J185" s="99">
        <f t="shared" si="363"/>
        <v>5.2021906624134077E-3</v>
      </c>
      <c r="K185" s="99">
        <f t="shared" si="363"/>
        <v>8.3079965321357391E-2</v>
      </c>
      <c r="L185" s="99">
        <f t="shared" si="363"/>
        <v>0.20705634045218649</v>
      </c>
      <c r="M185" s="99">
        <f t="shared" si="363"/>
        <v>7.5754381854533587E-3</v>
      </c>
      <c r="N185" s="116">
        <f t="shared" si="363"/>
        <v>6.5620342111469221E-2</v>
      </c>
      <c r="O185" s="115">
        <f t="shared" si="363"/>
        <v>1.2001812940275889</v>
      </c>
      <c r="P185" s="99">
        <v>1</v>
      </c>
      <c r="Q185" s="19">
        <f>$P179</f>
        <v>0.11</v>
      </c>
      <c r="R185" s="19">
        <f>$P180</f>
        <v>0.13</v>
      </c>
      <c r="S185" s="19">
        <f>$P181</f>
        <v>0.15</v>
      </c>
      <c r="T185" s="19">
        <f>$P182</f>
        <v>0.17</v>
      </c>
      <c r="U185" s="19">
        <f>$P183</f>
        <v>0.19</v>
      </c>
      <c r="V185" s="19">
        <f>$P184</f>
        <v>0.25</v>
      </c>
      <c r="W185" s="116">
        <f>SUM(W179:W184)</f>
        <v>0.18624538820575287</v>
      </c>
      <c r="X185" s="117">
        <f t="shared" ref="X185:AE185" si="364">X177*SUM(X179:X184)/$W185</f>
        <v>6.5029516786091299E-2</v>
      </c>
      <c r="Y185" s="84">
        <f t="shared" si="364"/>
        <v>0.62451913382046842</v>
      </c>
      <c r="Z185" s="84">
        <f t="shared" si="364"/>
        <v>1.9754373107490103E-3</v>
      </c>
      <c r="AA185" s="84">
        <f t="shared" si="364"/>
        <v>4.4292039281451567E-3</v>
      </c>
      <c r="AB185" s="84">
        <f t="shared" si="364"/>
        <v>6.6911696006326529E-2</v>
      </c>
      <c r="AC185" s="84">
        <f t="shared" si="364"/>
        <v>0.17417250963017708</v>
      </c>
      <c r="AD185" s="84">
        <f t="shared" si="364"/>
        <v>6.5892691242785736E-3</v>
      </c>
      <c r="AE185" s="84">
        <f t="shared" si="364"/>
        <v>5.6373233393763933E-2</v>
      </c>
      <c r="AF185" s="67">
        <f>AM185-AJ185*AK185</f>
        <v>3.1112348597578054E-2</v>
      </c>
      <c r="AG185" s="67">
        <f>AN185-AJ185*AL185</f>
        <v>7.8291949624796006E-3</v>
      </c>
      <c r="AH185" s="67">
        <f>AO185-AK185*AL185</f>
        <v>1.7226540212107594E-3</v>
      </c>
      <c r="AI185" s="67">
        <f>AP185-AJ185*AK185*AL185</f>
        <v>1.3656059943862715E-2</v>
      </c>
      <c r="AJ185" s="68">
        <f>X185+Y185+Z185+AB185</f>
        <v>0.7584357839236352</v>
      </c>
      <c r="AK185" s="68">
        <f>X185+Y185+AA185+AC185</f>
        <v>0.86815036416488189</v>
      </c>
      <c r="AL185" s="68">
        <f>X185+Z185+AA185+AD185</f>
        <v>7.8023427149264024E-2</v>
      </c>
      <c r="AM185" s="68">
        <f>X185+Y185</f>
        <v>0.68954865060655968</v>
      </c>
      <c r="AN185" s="68">
        <f>X185+Z185</f>
        <v>6.7004954096840305E-2</v>
      </c>
      <c r="AO185" s="68">
        <f>X185+AA185</f>
        <v>6.9458720714236449E-2</v>
      </c>
      <c r="AP185" s="68">
        <f>X185</f>
        <v>6.5029516786091299E-2</v>
      </c>
    </row>
    <row r="186" spans="1:42" s="129" customFormat="1" ht="12" thickBot="1" x14ac:dyDescent="0.25">
      <c r="A186" s="119"/>
      <c r="B186" s="119"/>
      <c r="C186" s="131">
        <v>22</v>
      </c>
      <c r="D186" s="121"/>
      <c r="E186" s="122"/>
      <c r="F186" s="122"/>
      <c r="G186" s="123"/>
      <c r="H186" s="122"/>
      <c r="I186" s="122"/>
      <c r="J186" s="122"/>
      <c r="K186" s="122"/>
      <c r="L186" s="122"/>
      <c r="M186" s="122"/>
      <c r="N186" s="124">
        <f>SUM(G185:N185)</f>
        <v>1.2001812940275891</v>
      </c>
      <c r="O186" s="125"/>
      <c r="P186" s="126"/>
      <c r="Q186" s="127"/>
      <c r="R186" s="127"/>
      <c r="S186" s="127"/>
      <c r="T186" s="127"/>
      <c r="U186" s="127"/>
      <c r="V186" s="127"/>
      <c r="W186" s="124"/>
      <c r="X186" s="125"/>
      <c r="Y186" s="126"/>
      <c r="Z186" s="126"/>
      <c r="AA186" s="126"/>
      <c r="AB186" s="126"/>
      <c r="AC186" s="126"/>
      <c r="AD186" s="126"/>
      <c r="AE186" s="124">
        <f>SUM(X185:AE185)</f>
        <v>1</v>
      </c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</row>
    <row r="187" spans="1:42" s="85" customFormat="1" x14ac:dyDescent="0.2">
      <c r="A187" s="71"/>
      <c r="B187" s="71"/>
      <c r="C187" s="130">
        <v>23</v>
      </c>
      <c r="D187" s="15" t="s">
        <v>34</v>
      </c>
      <c r="E187" s="16" t="s">
        <v>35</v>
      </c>
      <c r="F187" s="15" t="s">
        <v>28</v>
      </c>
      <c r="G187" s="72">
        <f t="shared" ref="G187:N187" si="365">X$185*G$3</f>
        <v>1.3717163697066133E-2</v>
      </c>
      <c r="H187" s="73">
        <f t="shared" si="365"/>
        <v>0.17564600638700675</v>
      </c>
      <c r="I187" s="73">
        <f t="shared" si="365"/>
        <v>5.5559174364815914E-4</v>
      </c>
      <c r="J187" s="73">
        <f t="shared" si="365"/>
        <v>1.2457136047908253E-3</v>
      </c>
      <c r="K187" s="73">
        <f t="shared" si="365"/>
        <v>2.509188600237245E-2</v>
      </c>
      <c r="L187" s="73">
        <f t="shared" si="365"/>
        <v>6.5314691111316409E-2</v>
      </c>
      <c r="M187" s="73">
        <f t="shared" si="365"/>
        <v>2.4709759216044649E-3</v>
      </c>
      <c r="N187" s="74">
        <f t="shared" si="365"/>
        <v>2.8186616696881966E-2</v>
      </c>
      <c r="O187" s="75">
        <f t="shared" ref="O187:O192" si="366">SUM(G187:N187)</f>
        <v>0.31222864516468718</v>
      </c>
      <c r="P187" s="76">
        <f>'input &amp; output'!D51</f>
        <v>0.11</v>
      </c>
      <c r="Q187" s="77"/>
      <c r="R187" s="77"/>
      <c r="S187" s="77"/>
      <c r="T187" s="77"/>
      <c r="U187" s="77"/>
      <c r="V187" s="77"/>
      <c r="W187" s="78">
        <f t="shared" ref="W187:W192" si="367">O187*P187</f>
        <v>3.4345150968115593E-2</v>
      </c>
      <c r="X187" s="79">
        <f t="shared" ref="X187:AE187" si="368">G$3*$P187</f>
        <v>2.3203125000000002E-2</v>
      </c>
      <c r="Y187" s="80">
        <f t="shared" si="368"/>
        <v>3.09375E-2</v>
      </c>
      <c r="Z187" s="80">
        <f t="shared" si="368"/>
        <v>3.09375E-2</v>
      </c>
      <c r="AA187" s="80">
        <f t="shared" si="368"/>
        <v>3.09375E-2</v>
      </c>
      <c r="AB187" s="80">
        <f t="shared" si="368"/>
        <v>4.1250000000000002E-2</v>
      </c>
      <c r="AC187" s="80">
        <f t="shared" si="368"/>
        <v>4.1250000000000002E-2</v>
      </c>
      <c r="AD187" s="80">
        <f t="shared" si="368"/>
        <v>4.1250000000000002E-2</v>
      </c>
      <c r="AE187" s="81">
        <f t="shared" si="368"/>
        <v>5.5E-2</v>
      </c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</row>
    <row r="188" spans="1:42" s="112" customFormat="1" x14ac:dyDescent="0.2">
      <c r="A188" s="86"/>
      <c r="B188" s="86"/>
      <c r="C188" s="61">
        <v>23</v>
      </c>
      <c r="D188" s="23" t="s">
        <v>36</v>
      </c>
      <c r="E188" s="24" t="s">
        <v>37</v>
      </c>
      <c r="F188" s="23" t="s">
        <v>29</v>
      </c>
      <c r="G188" s="102">
        <f t="shared" ref="G188:N188" si="369">X$185*G$4</f>
        <v>1.3717163697066133E-2</v>
      </c>
      <c r="H188" s="103">
        <f t="shared" si="369"/>
        <v>0.17564600638700675</v>
      </c>
      <c r="I188" s="103">
        <f t="shared" si="369"/>
        <v>5.5559174364815914E-4</v>
      </c>
      <c r="J188" s="103">
        <f t="shared" si="369"/>
        <v>0</v>
      </c>
      <c r="K188" s="103">
        <f t="shared" si="369"/>
        <v>2.509188600237245E-2</v>
      </c>
      <c r="L188" s="103">
        <f t="shared" si="369"/>
        <v>0</v>
      </c>
      <c r="M188" s="103">
        <f t="shared" si="369"/>
        <v>0</v>
      </c>
      <c r="N188" s="104">
        <f t="shared" si="369"/>
        <v>0</v>
      </c>
      <c r="O188" s="105">
        <f t="shared" si="366"/>
        <v>0.21501064783009349</v>
      </c>
      <c r="P188" s="92">
        <f>'input &amp; output'!E51</f>
        <v>0.13</v>
      </c>
      <c r="Q188" s="93"/>
      <c r="R188" s="93"/>
      <c r="S188" s="93"/>
      <c r="T188" s="93"/>
      <c r="U188" s="93"/>
      <c r="V188" s="93"/>
      <c r="W188" s="107">
        <f t="shared" si="367"/>
        <v>2.7951384217912156E-2</v>
      </c>
      <c r="X188" s="108">
        <f t="shared" ref="X188:AE188" si="370">G$4*$P188</f>
        <v>2.7421875000000002E-2</v>
      </c>
      <c r="Y188" s="109">
        <f t="shared" si="370"/>
        <v>3.6562499999999998E-2</v>
      </c>
      <c r="Z188" s="109">
        <f t="shared" si="370"/>
        <v>3.6562499999999998E-2</v>
      </c>
      <c r="AA188" s="109">
        <f t="shared" si="370"/>
        <v>0</v>
      </c>
      <c r="AB188" s="109">
        <f t="shared" si="370"/>
        <v>4.8750000000000002E-2</v>
      </c>
      <c r="AC188" s="109">
        <f t="shared" si="370"/>
        <v>0</v>
      </c>
      <c r="AD188" s="109">
        <f t="shared" si="370"/>
        <v>0</v>
      </c>
      <c r="AE188" s="110">
        <f t="shared" si="370"/>
        <v>0</v>
      </c>
      <c r="AF188" s="111"/>
      <c r="AG188" s="111"/>
      <c r="AH188" s="111"/>
      <c r="AI188" s="111"/>
      <c r="AJ188" s="111"/>
      <c r="AK188" s="111"/>
      <c r="AL188" s="111"/>
      <c r="AM188" s="111"/>
      <c r="AN188" s="111"/>
      <c r="AO188" s="111"/>
      <c r="AP188" s="111"/>
    </row>
    <row r="189" spans="1:42" s="112" customFormat="1" x14ac:dyDescent="0.2">
      <c r="A189" s="86"/>
      <c r="B189" s="86"/>
      <c r="C189" s="61">
        <v>23</v>
      </c>
      <c r="D189" s="23" t="s">
        <v>34</v>
      </c>
      <c r="E189" s="24" t="s">
        <v>39</v>
      </c>
      <c r="F189" s="23" t="s">
        <v>30</v>
      </c>
      <c r="G189" s="102">
        <f t="shared" ref="G189:N189" si="371">X$185*G$5</f>
        <v>1.3717163697066133E-2</v>
      </c>
      <c r="H189" s="103">
        <f t="shared" si="371"/>
        <v>0.17564600638700675</v>
      </c>
      <c r="I189" s="103">
        <f t="shared" si="371"/>
        <v>0</v>
      </c>
      <c r="J189" s="103">
        <f t="shared" si="371"/>
        <v>1.2457136047908253E-3</v>
      </c>
      <c r="K189" s="103">
        <f t="shared" si="371"/>
        <v>0</v>
      </c>
      <c r="L189" s="103">
        <f t="shared" si="371"/>
        <v>6.5314691111316409E-2</v>
      </c>
      <c r="M189" s="103">
        <f t="shared" si="371"/>
        <v>0</v>
      </c>
      <c r="N189" s="104">
        <f t="shared" si="371"/>
        <v>0</v>
      </c>
      <c r="O189" s="105">
        <f t="shared" si="366"/>
        <v>0.25592357480018013</v>
      </c>
      <c r="P189" s="92">
        <f>'input &amp; output'!F51</f>
        <v>0.15</v>
      </c>
      <c r="Q189" s="106"/>
      <c r="R189" s="106"/>
      <c r="S189" s="106"/>
      <c r="T189" s="106"/>
      <c r="U189" s="106"/>
      <c r="V189" s="106"/>
      <c r="W189" s="107">
        <f t="shared" si="367"/>
        <v>3.8388536220027018E-2</v>
      </c>
      <c r="X189" s="108">
        <f t="shared" ref="X189:AE189" si="372">G$5*$P189</f>
        <v>3.1640624999999999E-2</v>
      </c>
      <c r="Y189" s="109">
        <f t="shared" si="372"/>
        <v>4.2187499999999996E-2</v>
      </c>
      <c r="Z189" s="109">
        <f t="shared" si="372"/>
        <v>0</v>
      </c>
      <c r="AA189" s="109">
        <f t="shared" si="372"/>
        <v>4.2187499999999996E-2</v>
      </c>
      <c r="AB189" s="109">
        <f t="shared" si="372"/>
        <v>0</v>
      </c>
      <c r="AC189" s="109">
        <f t="shared" si="372"/>
        <v>5.6249999999999994E-2</v>
      </c>
      <c r="AD189" s="109">
        <f t="shared" si="372"/>
        <v>0</v>
      </c>
      <c r="AE189" s="110">
        <f t="shared" si="372"/>
        <v>0</v>
      </c>
      <c r="AF189" s="111"/>
      <c r="AG189" s="111"/>
      <c r="AH189" s="111"/>
      <c r="AI189" s="111"/>
      <c r="AJ189" s="111"/>
      <c r="AK189" s="111"/>
      <c r="AL189" s="111"/>
      <c r="AM189" s="111"/>
      <c r="AN189" s="111"/>
      <c r="AO189" s="111"/>
      <c r="AP189" s="111"/>
    </row>
    <row r="190" spans="1:42" s="112" customFormat="1" ht="13.5" customHeight="1" thickBot="1" x14ac:dyDescent="0.25">
      <c r="A190" s="86"/>
      <c r="B190" s="86"/>
      <c r="C190" s="61">
        <v>23</v>
      </c>
      <c r="D190" s="36" t="s">
        <v>40</v>
      </c>
      <c r="E190" s="37" t="s">
        <v>41</v>
      </c>
      <c r="F190" s="36" t="s">
        <v>31</v>
      </c>
      <c r="G190" s="102">
        <f t="shared" ref="G190:N190" si="373">X$185*G$6</f>
        <v>1.3717163697066133E-2</v>
      </c>
      <c r="H190" s="103">
        <f t="shared" si="373"/>
        <v>8.7823003193503377E-2</v>
      </c>
      <c r="I190" s="103">
        <f t="shared" si="373"/>
        <v>5.5559174364815914E-4</v>
      </c>
      <c r="J190" s="103">
        <f t="shared" si="373"/>
        <v>1.2457136047908253E-3</v>
      </c>
      <c r="K190" s="103">
        <f t="shared" si="373"/>
        <v>1.2545943001186225E-2</v>
      </c>
      <c r="L190" s="103">
        <f t="shared" si="373"/>
        <v>3.2657345555658204E-2</v>
      </c>
      <c r="M190" s="103">
        <f t="shared" si="373"/>
        <v>2.4709759216044649E-3</v>
      </c>
      <c r="N190" s="104">
        <f t="shared" si="373"/>
        <v>1.4093308348440983E-2</v>
      </c>
      <c r="O190" s="105">
        <f t="shared" si="366"/>
        <v>0.16510904506589841</v>
      </c>
      <c r="P190" s="92">
        <f>'input &amp; output'!G51</f>
        <v>0.17</v>
      </c>
      <c r="Q190" s="106"/>
      <c r="R190" s="106"/>
      <c r="S190" s="106"/>
      <c r="T190" s="106"/>
      <c r="U190" s="106"/>
      <c r="V190" s="106"/>
      <c r="W190" s="107">
        <f t="shared" si="367"/>
        <v>2.8068537661202732E-2</v>
      </c>
      <c r="X190" s="108">
        <f t="shared" ref="X190:AE190" si="374">G$6*$P190</f>
        <v>3.5859375000000006E-2</v>
      </c>
      <c r="Y190" s="109">
        <f t="shared" si="374"/>
        <v>2.390625E-2</v>
      </c>
      <c r="Z190" s="109">
        <f t="shared" si="374"/>
        <v>4.7812500000000001E-2</v>
      </c>
      <c r="AA190" s="109">
        <f t="shared" si="374"/>
        <v>4.7812500000000001E-2</v>
      </c>
      <c r="AB190" s="109">
        <f t="shared" si="374"/>
        <v>3.1875000000000001E-2</v>
      </c>
      <c r="AC190" s="109">
        <f t="shared" si="374"/>
        <v>3.1875000000000001E-2</v>
      </c>
      <c r="AD190" s="109">
        <f t="shared" si="374"/>
        <v>6.3750000000000001E-2</v>
      </c>
      <c r="AE190" s="110">
        <f t="shared" si="374"/>
        <v>4.2500000000000003E-2</v>
      </c>
      <c r="AF190" s="111"/>
      <c r="AG190" s="111"/>
      <c r="AH190" s="111"/>
      <c r="AI190" s="111"/>
      <c r="AJ190" s="111"/>
      <c r="AK190" s="111"/>
      <c r="AL190" s="111"/>
      <c r="AM190" s="111"/>
      <c r="AN190" s="111"/>
      <c r="AO190" s="111"/>
      <c r="AP190" s="111"/>
    </row>
    <row r="191" spans="1:42" s="112" customFormat="1" ht="12.75" customHeight="1" x14ac:dyDescent="0.2">
      <c r="A191" s="86"/>
      <c r="B191" s="86"/>
      <c r="C191" s="61">
        <v>23</v>
      </c>
      <c r="D191" s="3" t="s">
        <v>42</v>
      </c>
      <c r="E191" s="2" t="s">
        <v>43</v>
      </c>
      <c r="F191" s="3" t="s">
        <v>32</v>
      </c>
      <c r="G191" s="102">
        <f t="shared" ref="G191:N191" si="375">X$185*G$7</f>
        <v>1.3717163697066133E-2</v>
      </c>
      <c r="H191" s="103">
        <f t="shared" si="375"/>
        <v>8.7823003193503377E-2</v>
      </c>
      <c r="I191" s="103">
        <f t="shared" si="375"/>
        <v>0</v>
      </c>
      <c r="J191" s="103">
        <f t="shared" si="375"/>
        <v>0</v>
      </c>
      <c r="K191" s="103">
        <f t="shared" si="375"/>
        <v>0</v>
      </c>
      <c r="L191" s="103">
        <f t="shared" si="375"/>
        <v>0</v>
      </c>
      <c r="M191" s="103">
        <f t="shared" si="375"/>
        <v>0</v>
      </c>
      <c r="N191" s="104">
        <f t="shared" si="375"/>
        <v>0</v>
      </c>
      <c r="O191" s="105">
        <f t="shared" si="366"/>
        <v>0.10154016689056951</v>
      </c>
      <c r="P191" s="92">
        <f>'input &amp; output'!H51</f>
        <v>0.19</v>
      </c>
      <c r="Q191" s="106"/>
      <c r="R191" s="106"/>
      <c r="S191" s="106"/>
      <c r="T191" s="106"/>
      <c r="U191" s="106"/>
      <c r="V191" s="106"/>
      <c r="W191" s="107">
        <f t="shared" si="367"/>
        <v>1.9292631709208207E-2</v>
      </c>
      <c r="X191" s="108">
        <f t="shared" ref="X191:AE191" si="376">G$7*$P191</f>
        <v>4.0078124999999999E-2</v>
      </c>
      <c r="Y191" s="109">
        <f t="shared" si="376"/>
        <v>2.6718749999999999E-2</v>
      </c>
      <c r="Z191" s="109">
        <f t="shared" si="376"/>
        <v>0</v>
      </c>
      <c r="AA191" s="109">
        <f t="shared" si="376"/>
        <v>0</v>
      </c>
      <c r="AB191" s="109">
        <f t="shared" si="376"/>
        <v>0</v>
      </c>
      <c r="AC191" s="109">
        <f t="shared" si="376"/>
        <v>0</v>
      </c>
      <c r="AD191" s="109">
        <f t="shared" si="376"/>
        <v>0</v>
      </c>
      <c r="AE191" s="110">
        <f t="shared" si="376"/>
        <v>0</v>
      </c>
      <c r="AF191" s="111"/>
      <c r="AG191" s="111"/>
      <c r="AH191" s="111"/>
      <c r="AI191" s="111"/>
      <c r="AJ191" s="111"/>
      <c r="AK191" s="111"/>
      <c r="AL191" s="111"/>
      <c r="AM191" s="111"/>
      <c r="AN191" s="111"/>
      <c r="AO191" s="111"/>
      <c r="AP191" s="111"/>
    </row>
    <row r="192" spans="1:42" s="112" customFormat="1" ht="13.5" customHeight="1" x14ac:dyDescent="0.2">
      <c r="A192" s="86"/>
      <c r="B192" s="86"/>
      <c r="C192" s="61">
        <v>23</v>
      </c>
      <c r="D192" s="9" t="s">
        <v>44</v>
      </c>
      <c r="E192" s="44" t="s">
        <v>45</v>
      </c>
      <c r="F192" s="9" t="s">
        <v>33</v>
      </c>
      <c r="G192" s="102">
        <f t="shared" ref="G192:N192" si="377">X$185*G$8</f>
        <v>6.8585818485330666E-3</v>
      </c>
      <c r="H192" s="103">
        <f t="shared" si="377"/>
        <v>8.7823003193503377E-2</v>
      </c>
      <c r="I192" s="103">
        <f t="shared" si="377"/>
        <v>2.7779587182407957E-4</v>
      </c>
      <c r="J192" s="103">
        <f t="shared" si="377"/>
        <v>6.2285680239541267E-4</v>
      </c>
      <c r="K192" s="103">
        <f t="shared" si="377"/>
        <v>1.2545943001186225E-2</v>
      </c>
      <c r="L192" s="103">
        <f t="shared" si="377"/>
        <v>3.2657345555658204E-2</v>
      </c>
      <c r="M192" s="103">
        <f t="shared" si="377"/>
        <v>1.2354879608022324E-3</v>
      </c>
      <c r="N192" s="104">
        <f t="shared" si="377"/>
        <v>1.4093308348440983E-2</v>
      </c>
      <c r="O192" s="105">
        <f t="shared" si="366"/>
        <v>0.15611432258234359</v>
      </c>
      <c r="P192" s="92">
        <f>'input &amp; output'!I51</f>
        <v>0.25</v>
      </c>
      <c r="Q192" s="106"/>
      <c r="R192" s="106"/>
      <c r="S192" s="106"/>
      <c r="T192" s="106"/>
      <c r="U192" s="106"/>
      <c r="V192" s="106"/>
      <c r="W192" s="107">
        <f t="shared" si="367"/>
        <v>3.9028580645585897E-2</v>
      </c>
      <c r="X192" s="108">
        <f t="shared" ref="X192:AE192" si="378">G$8*$P192</f>
        <v>2.63671875E-2</v>
      </c>
      <c r="Y192" s="109">
        <f t="shared" si="378"/>
        <v>3.515625E-2</v>
      </c>
      <c r="Z192" s="109">
        <f t="shared" si="378"/>
        <v>3.515625E-2</v>
      </c>
      <c r="AA192" s="109">
        <f t="shared" si="378"/>
        <v>3.515625E-2</v>
      </c>
      <c r="AB192" s="109">
        <f t="shared" si="378"/>
        <v>4.6875E-2</v>
      </c>
      <c r="AC192" s="109">
        <f t="shared" si="378"/>
        <v>4.6875E-2</v>
      </c>
      <c r="AD192" s="109">
        <f t="shared" si="378"/>
        <v>4.6875E-2</v>
      </c>
      <c r="AE192" s="110">
        <f t="shared" si="378"/>
        <v>6.25E-2</v>
      </c>
      <c r="AF192" s="111"/>
      <c r="AG192" s="111"/>
      <c r="AH192" s="111"/>
      <c r="AI192" s="111"/>
      <c r="AJ192" s="111"/>
      <c r="AK192" s="111"/>
      <c r="AL192" s="111"/>
      <c r="AM192" s="111"/>
      <c r="AN192" s="111"/>
      <c r="AO192" s="111"/>
      <c r="AP192" s="111"/>
    </row>
    <row r="193" spans="1:42" s="112" customFormat="1" x14ac:dyDescent="0.2">
      <c r="A193" s="60">
        <v>1</v>
      </c>
      <c r="B193" s="60">
        <v>1</v>
      </c>
      <c r="C193" s="61">
        <v>23</v>
      </c>
      <c r="D193" s="62"/>
      <c r="E193" s="63"/>
      <c r="F193" s="63"/>
      <c r="G193" s="115">
        <f t="shared" ref="G193:O193" si="379">SUM(G187:G192)</f>
        <v>7.5444400333863737E-2</v>
      </c>
      <c r="H193" s="99">
        <f t="shared" si="379"/>
        <v>0.79040702874153024</v>
      </c>
      <c r="I193" s="99">
        <f t="shared" si="379"/>
        <v>1.9445711027685571E-3</v>
      </c>
      <c r="J193" s="99">
        <f t="shared" si="379"/>
        <v>4.3599976167678885E-3</v>
      </c>
      <c r="K193" s="99">
        <f t="shared" si="379"/>
        <v>7.5275658007117344E-2</v>
      </c>
      <c r="L193" s="99">
        <f t="shared" si="379"/>
        <v>0.1959440733339492</v>
      </c>
      <c r="M193" s="99">
        <f t="shared" si="379"/>
        <v>6.1774398040111622E-3</v>
      </c>
      <c r="N193" s="116">
        <f t="shared" si="379"/>
        <v>5.6373233393763933E-2</v>
      </c>
      <c r="O193" s="115">
        <f t="shared" si="379"/>
        <v>1.2059264023337724</v>
      </c>
      <c r="P193" s="99">
        <v>1</v>
      </c>
      <c r="Q193" s="19">
        <f>$P187</f>
        <v>0.11</v>
      </c>
      <c r="R193" s="19">
        <f>$P188</f>
        <v>0.13</v>
      </c>
      <c r="S193" s="19">
        <f>$P189</f>
        <v>0.15</v>
      </c>
      <c r="T193" s="19">
        <f>$P190</f>
        <v>0.17</v>
      </c>
      <c r="U193" s="19">
        <f>$P191</f>
        <v>0.19</v>
      </c>
      <c r="V193" s="19">
        <f>$P192</f>
        <v>0.25</v>
      </c>
      <c r="W193" s="116">
        <f>SUM(W187:W192)</f>
        <v>0.18707482142205159</v>
      </c>
      <c r="X193" s="117">
        <f t="shared" ref="X193:AE193" si="380">X185*SUM(X187:X192)/$W193</f>
        <v>6.4158918574373475E-2</v>
      </c>
      <c r="Y193" s="84">
        <f t="shared" si="380"/>
        <v>0.65254091123018498</v>
      </c>
      <c r="Z193" s="84">
        <f t="shared" si="380"/>
        <v>1.5888914424307856E-3</v>
      </c>
      <c r="AA193" s="84">
        <f t="shared" si="380"/>
        <v>3.6956926934551765E-3</v>
      </c>
      <c r="AB193" s="84">
        <f t="shared" si="380"/>
        <v>6.0357393984055548E-2</v>
      </c>
      <c r="AC193" s="84">
        <f t="shared" si="380"/>
        <v>0.16409426233294361</v>
      </c>
      <c r="AD193" s="84">
        <f t="shared" si="380"/>
        <v>5.3494384794417066E-3</v>
      </c>
      <c r="AE193" s="84">
        <f t="shared" si="380"/>
        <v>4.8214491263114591E-2</v>
      </c>
      <c r="AF193" s="67">
        <f>AM193-AJ193*AK193</f>
        <v>2.7995294884390898E-2</v>
      </c>
      <c r="AG193" s="67">
        <f>AN193-AJ193*AL193</f>
        <v>7.5105769127394584E-3</v>
      </c>
      <c r="AH193" s="67">
        <f>AO193-AK193*AL193</f>
        <v>1.7010188080754524E-3</v>
      </c>
      <c r="AI193" s="67">
        <f>AP193-AJ193*AK193*AL193</f>
        <v>1.2648680797008899E-2</v>
      </c>
      <c r="AJ193" s="68">
        <f>X193+Y193+Z193+AB193</f>
        <v>0.77864611523104488</v>
      </c>
      <c r="AK193" s="68">
        <f>X193+Y193+AA193+AC193</f>
        <v>0.88448978483095719</v>
      </c>
      <c r="AL193" s="68">
        <f>X193+Z193+AA193+AD193</f>
        <v>7.4792941189701145E-2</v>
      </c>
      <c r="AM193" s="68">
        <f>X193+Y193</f>
        <v>0.71669982980455849</v>
      </c>
      <c r="AN193" s="68">
        <f>X193+Z193</f>
        <v>6.5747810016804256E-2</v>
      </c>
      <c r="AO193" s="68">
        <f>X193+AA193</f>
        <v>6.7854611267828657E-2</v>
      </c>
      <c r="AP193" s="68">
        <f>X193</f>
        <v>6.4158918574373475E-2</v>
      </c>
    </row>
    <row r="194" spans="1:42" s="129" customFormat="1" ht="12" thickBot="1" x14ac:dyDescent="0.25">
      <c r="A194" s="119"/>
      <c r="B194" s="119"/>
      <c r="C194" s="131">
        <v>23</v>
      </c>
      <c r="D194" s="121"/>
      <c r="E194" s="122"/>
      <c r="F194" s="122"/>
      <c r="G194" s="123"/>
      <c r="H194" s="122"/>
      <c r="I194" s="122"/>
      <c r="J194" s="122"/>
      <c r="K194" s="122"/>
      <c r="L194" s="122"/>
      <c r="M194" s="122"/>
      <c r="N194" s="124">
        <f>SUM(G193:N193)</f>
        <v>1.2059264023337719</v>
      </c>
      <c r="O194" s="125"/>
      <c r="P194" s="126"/>
      <c r="Q194" s="127"/>
      <c r="R194" s="127"/>
      <c r="S194" s="127"/>
      <c r="T194" s="127"/>
      <c r="U194" s="127"/>
      <c r="V194" s="127"/>
      <c r="W194" s="124"/>
      <c r="X194" s="125"/>
      <c r="Y194" s="126"/>
      <c r="Z194" s="126"/>
      <c r="AA194" s="126"/>
      <c r="AB194" s="126"/>
      <c r="AC194" s="126"/>
      <c r="AD194" s="126"/>
      <c r="AE194" s="124">
        <f>SUM(X193:AE193)</f>
        <v>1</v>
      </c>
      <c r="AF194" s="128"/>
      <c r="AG194" s="128"/>
      <c r="AH194" s="128"/>
      <c r="AI194" s="128"/>
      <c r="AJ194" s="128"/>
      <c r="AK194" s="128"/>
      <c r="AL194" s="128"/>
      <c r="AM194" s="128"/>
      <c r="AN194" s="128"/>
      <c r="AO194" s="128"/>
      <c r="AP194" s="128"/>
    </row>
    <row r="195" spans="1:42" s="85" customFormat="1" x14ac:dyDescent="0.2">
      <c r="A195" s="71"/>
      <c r="B195" s="71"/>
      <c r="C195" s="130">
        <v>24</v>
      </c>
      <c r="D195" s="15" t="s">
        <v>34</v>
      </c>
      <c r="E195" s="16" t="s">
        <v>35</v>
      </c>
      <c r="F195" s="15" t="s">
        <v>28</v>
      </c>
      <c r="G195" s="72">
        <f t="shared" ref="G195:N195" si="381">X$193*G$3</f>
        <v>1.3533521886781905E-2</v>
      </c>
      <c r="H195" s="73">
        <f t="shared" si="381"/>
        <v>0.18352713128348952</v>
      </c>
      <c r="I195" s="73">
        <f t="shared" si="381"/>
        <v>4.4687571818365844E-4</v>
      </c>
      <c r="J195" s="73">
        <f t="shared" si="381"/>
        <v>1.0394135700342684E-3</v>
      </c>
      <c r="K195" s="73">
        <f t="shared" si="381"/>
        <v>2.2634022744020831E-2</v>
      </c>
      <c r="L195" s="73">
        <f t="shared" si="381"/>
        <v>6.1535348374853853E-2</v>
      </c>
      <c r="M195" s="73">
        <f t="shared" si="381"/>
        <v>2.00603942979064E-3</v>
      </c>
      <c r="N195" s="74">
        <f t="shared" si="381"/>
        <v>2.4107245631557295E-2</v>
      </c>
      <c r="O195" s="75">
        <f t="shared" ref="O195:O200" si="382">SUM(G195:N195)</f>
        <v>0.30882959863871201</v>
      </c>
      <c r="P195" s="76">
        <f>'input &amp; output'!D52</f>
        <v>0.11</v>
      </c>
      <c r="Q195" s="77"/>
      <c r="R195" s="77"/>
      <c r="S195" s="77"/>
      <c r="T195" s="77"/>
      <c r="U195" s="77"/>
      <c r="V195" s="77"/>
      <c r="W195" s="78">
        <f t="shared" ref="W195:W200" si="383">O195*P195</f>
        <v>3.3971255850258321E-2</v>
      </c>
      <c r="X195" s="79">
        <f t="shared" ref="X195:AE195" si="384">G$3*$P195</f>
        <v>2.3203125000000002E-2</v>
      </c>
      <c r="Y195" s="80">
        <f t="shared" si="384"/>
        <v>3.09375E-2</v>
      </c>
      <c r="Z195" s="80">
        <f t="shared" si="384"/>
        <v>3.09375E-2</v>
      </c>
      <c r="AA195" s="80">
        <f t="shared" si="384"/>
        <v>3.09375E-2</v>
      </c>
      <c r="AB195" s="80">
        <f t="shared" si="384"/>
        <v>4.1250000000000002E-2</v>
      </c>
      <c r="AC195" s="80">
        <f t="shared" si="384"/>
        <v>4.1250000000000002E-2</v>
      </c>
      <c r="AD195" s="80">
        <f t="shared" si="384"/>
        <v>4.1250000000000002E-2</v>
      </c>
      <c r="AE195" s="81">
        <f t="shared" si="384"/>
        <v>5.5E-2</v>
      </c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</row>
    <row r="196" spans="1:42" s="112" customFormat="1" x14ac:dyDescent="0.2">
      <c r="A196" s="86"/>
      <c r="B196" s="86"/>
      <c r="C196" s="61">
        <v>24</v>
      </c>
      <c r="D196" s="23" t="s">
        <v>36</v>
      </c>
      <c r="E196" s="24" t="s">
        <v>37</v>
      </c>
      <c r="F196" s="23" t="s">
        <v>29</v>
      </c>
      <c r="G196" s="102">
        <f t="shared" ref="G196:N196" si="385">X$193*G$4</f>
        <v>1.3533521886781905E-2</v>
      </c>
      <c r="H196" s="103">
        <f t="shared" si="385"/>
        <v>0.18352713128348952</v>
      </c>
      <c r="I196" s="103">
        <f t="shared" si="385"/>
        <v>4.4687571818365844E-4</v>
      </c>
      <c r="J196" s="103">
        <f t="shared" si="385"/>
        <v>0</v>
      </c>
      <c r="K196" s="103">
        <f t="shared" si="385"/>
        <v>2.2634022744020831E-2</v>
      </c>
      <c r="L196" s="103">
        <f t="shared" si="385"/>
        <v>0</v>
      </c>
      <c r="M196" s="103">
        <f t="shared" si="385"/>
        <v>0</v>
      </c>
      <c r="N196" s="104">
        <f t="shared" si="385"/>
        <v>0</v>
      </c>
      <c r="O196" s="105">
        <f t="shared" si="382"/>
        <v>0.22014155163247592</v>
      </c>
      <c r="P196" s="92">
        <f>'input &amp; output'!E52</f>
        <v>0.13</v>
      </c>
      <c r="Q196" s="93"/>
      <c r="R196" s="93"/>
      <c r="S196" s="93"/>
      <c r="T196" s="93"/>
      <c r="U196" s="93"/>
      <c r="V196" s="93"/>
      <c r="W196" s="107">
        <f t="shared" si="383"/>
        <v>2.861840171222187E-2</v>
      </c>
      <c r="X196" s="108">
        <f t="shared" ref="X196:AE196" si="386">G$4*$P196</f>
        <v>2.7421875000000002E-2</v>
      </c>
      <c r="Y196" s="109">
        <f t="shared" si="386"/>
        <v>3.6562499999999998E-2</v>
      </c>
      <c r="Z196" s="109">
        <f t="shared" si="386"/>
        <v>3.6562499999999998E-2</v>
      </c>
      <c r="AA196" s="109">
        <f t="shared" si="386"/>
        <v>0</v>
      </c>
      <c r="AB196" s="109">
        <f t="shared" si="386"/>
        <v>4.8750000000000002E-2</v>
      </c>
      <c r="AC196" s="109">
        <f t="shared" si="386"/>
        <v>0</v>
      </c>
      <c r="AD196" s="109">
        <f t="shared" si="386"/>
        <v>0</v>
      </c>
      <c r="AE196" s="110">
        <f t="shared" si="386"/>
        <v>0</v>
      </c>
      <c r="AF196" s="111"/>
      <c r="AG196" s="111"/>
      <c r="AH196" s="111"/>
      <c r="AI196" s="111"/>
      <c r="AJ196" s="111"/>
      <c r="AK196" s="111"/>
      <c r="AL196" s="111"/>
      <c r="AM196" s="111"/>
      <c r="AN196" s="111"/>
      <c r="AO196" s="111"/>
      <c r="AP196" s="111"/>
    </row>
    <row r="197" spans="1:42" s="112" customFormat="1" x14ac:dyDescent="0.2">
      <c r="A197" s="86"/>
      <c r="B197" s="86"/>
      <c r="C197" s="61">
        <v>24</v>
      </c>
      <c r="D197" s="23" t="s">
        <v>34</v>
      </c>
      <c r="E197" s="24" t="s">
        <v>39</v>
      </c>
      <c r="F197" s="23" t="s">
        <v>30</v>
      </c>
      <c r="G197" s="102">
        <f t="shared" ref="G197:N197" si="387">X$193*G$5</f>
        <v>1.3533521886781905E-2</v>
      </c>
      <c r="H197" s="103">
        <f t="shared" si="387"/>
        <v>0.18352713128348952</v>
      </c>
      <c r="I197" s="103">
        <f t="shared" si="387"/>
        <v>0</v>
      </c>
      <c r="J197" s="103">
        <f t="shared" si="387"/>
        <v>1.0394135700342684E-3</v>
      </c>
      <c r="K197" s="103">
        <f t="shared" si="387"/>
        <v>0</v>
      </c>
      <c r="L197" s="103">
        <f t="shared" si="387"/>
        <v>6.1535348374853853E-2</v>
      </c>
      <c r="M197" s="103">
        <f t="shared" si="387"/>
        <v>0</v>
      </c>
      <c r="N197" s="104">
        <f t="shared" si="387"/>
        <v>0</v>
      </c>
      <c r="O197" s="105">
        <f t="shared" si="382"/>
        <v>0.25963541511515953</v>
      </c>
      <c r="P197" s="92">
        <f>'input &amp; output'!F52</f>
        <v>0.15</v>
      </c>
      <c r="Q197" s="106"/>
      <c r="R197" s="106"/>
      <c r="S197" s="106"/>
      <c r="T197" s="106"/>
      <c r="U197" s="106"/>
      <c r="V197" s="106"/>
      <c r="W197" s="107">
        <f t="shared" si="383"/>
        <v>3.8945312267273928E-2</v>
      </c>
      <c r="X197" s="108">
        <f t="shared" ref="X197:AE197" si="388">G$5*$P197</f>
        <v>3.1640624999999999E-2</v>
      </c>
      <c r="Y197" s="109">
        <f t="shared" si="388"/>
        <v>4.2187499999999996E-2</v>
      </c>
      <c r="Z197" s="109">
        <f t="shared" si="388"/>
        <v>0</v>
      </c>
      <c r="AA197" s="109">
        <f t="shared" si="388"/>
        <v>4.2187499999999996E-2</v>
      </c>
      <c r="AB197" s="109">
        <f t="shared" si="388"/>
        <v>0</v>
      </c>
      <c r="AC197" s="109">
        <f t="shared" si="388"/>
        <v>5.6249999999999994E-2</v>
      </c>
      <c r="AD197" s="109">
        <f t="shared" si="388"/>
        <v>0</v>
      </c>
      <c r="AE197" s="110">
        <f t="shared" si="388"/>
        <v>0</v>
      </c>
      <c r="AF197" s="111"/>
      <c r="AG197" s="111"/>
      <c r="AH197" s="111"/>
      <c r="AI197" s="111"/>
      <c r="AJ197" s="111"/>
      <c r="AK197" s="111"/>
      <c r="AL197" s="111"/>
      <c r="AM197" s="111"/>
      <c r="AN197" s="111"/>
      <c r="AO197" s="111"/>
      <c r="AP197" s="111"/>
    </row>
    <row r="198" spans="1:42" s="112" customFormat="1" ht="13.5" customHeight="1" thickBot="1" x14ac:dyDescent="0.25">
      <c r="A198" s="86"/>
      <c r="B198" s="86"/>
      <c r="C198" s="61">
        <v>24</v>
      </c>
      <c r="D198" s="36" t="s">
        <v>40</v>
      </c>
      <c r="E198" s="37" t="s">
        <v>41</v>
      </c>
      <c r="F198" s="36" t="s">
        <v>31</v>
      </c>
      <c r="G198" s="102">
        <f t="shared" ref="G198:N198" si="389">X$193*G$6</f>
        <v>1.3533521886781905E-2</v>
      </c>
      <c r="H198" s="103">
        <f t="shared" si="389"/>
        <v>9.176356564174476E-2</v>
      </c>
      <c r="I198" s="103">
        <f t="shared" si="389"/>
        <v>4.4687571818365844E-4</v>
      </c>
      <c r="J198" s="103">
        <f t="shared" si="389"/>
        <v>1.0394135700342684E-3</v>
      </c>
      <c r="K198" s="103">
        <f t="shared" si="389"/>
        <v>1.1317011372010416E-2</v>
      </c>
      <c r="L198" s="103">
        <f t="shared" si="389"/>
        <v>3.0767674187426926E-2</v>
      </c>
      <c r="M198" s="103">
        <f t="shared" si="389"/>
        <v>2.00603942979064E-3</v>
      </c>
      <c r="N198" s="104">
        <f t="shared" si="389"/>
        <v>1.2053622815778648E-2</v>
      </c>
      <c r="O198" s="105">
        <f t="shared" si="382"/>
        <v>0.16292772462175123</v>
      </c>
      <c r="P198" s="92">
        <f>'input &amp; output'!G52</f>
        <v>0.17</v>
      </c>
      <c r="Q198" s="106"/>
      <c r="R198" s="106"/>
      <c r="S198" s="106"/>
      <c r="T198" s="106"/>
      <c r="U198" s="106"/>
      <c r="V198" s="106"/>
      <c r="W198" s="107">
        <f t="shared" si="383"/>
        <v>2.7697713185697709E-2</v>
      </c>
      <c r="X198" s="108">
        <f t="shared" ref="X198:AE198" si="390">G$6*$P198</f>
        <v>3.5859375000000006E-2</v>
      </c>
      <c r="Y198" s="109">
        <f t="shared" si="390"/>
        <v>2.390625E-2</v>
      </c>
      <c r="Z198" s="109">
        <f t="shared" si="390"/>
        <v>4.7812500000000001E-2</v>
      </c>
      <c r="AA198" s="109">
        <f t="shared" si="390"/>
        <v>4.7812500000000001E-2</v>
      </c>
      <c r="AB198" s="109">
        <f t="shared" si="390"/>
        <v>3.1875000000000001E-2</v>
      </c>
      <c r="AC198" s="109">
        <f t="shared" si="390"/>
        <v>3.1875000000000001E-2</v>
      </c>
      <c r="AD198" s="109">
        <f t="shared" si="390"/>
        <v>6.3750000000000001E-2</v>
      </c>
      <c r="AE198" s="110">
        <f t="shared" si="390"/>
        <v>4.2500000000000003E-2</v>
      </c>
      <c r="AF198" s="111"/>
      <c r="AG198" s="111"/>
      <c r="AH198" s="111"/>
      <c r="AI198" s="111"/>
      <c r="AJ198" s="111"/>
      <c r="AK198" s="111"/>
      <c r="AL198" s="111"/>
      <c r="AM198" s="111"/>
      <c r="AN198" s="111"/>
      <c r="AO198" s="111"/>
      <c r="AP198" s="111"/>
    </row>
    <row r="199" spans="1:42" s="112" customFormat="1" ht="12.75" customHeight="1" x14ac:dyDescent="0.2">
      <c r="A199" s="86"/>
      <c r="B199" s="86"/>
      <c r="C199" s="61">
        <v>24</v>
      </c>
      <c r="D199" s="3" t="s">
        <v>42</v>
      </c>
      <c r="E199" s="2" t="s">
        <v>43</v>
      </c>
      <c r="F199" s="3" t="s">
        <v>32</v>
      </c>
      <c r="G199" s="102">
        <f t="shared" ref="G199:N199" si="391">X$193*G$7</f>
        <v>1.3533521886781905E-2</v>
      </c>
      <c r="H199" s="103">
        <f t="shared" si="391"/>
        <v>9.176356564174476E-2</v>
      </c>
      <c r="I199" s="103">
        <f t="shared" si="391"/>
        <v>0</v>
      </c>
      <c r="J199" s="103">
        <f t="shared" si="391"/>
        <v>0</v>
      </c>
      <c r="K199" s="103">
        <f t="shared" si="391"/>
        <v>0</v>
      </c>
      <c r="L199" s="103">
        <f t="shared" si="391"/>
        <v>0</v>
      </c>
      <c r="M199" s="103">
        <f t="shared" si="391"/>
        <v>0</v>
      </c>
      <c r="N199" s="104">
        <f t="shared" si="391"/>
        <v>0</v>
      </c>
      <c r="O199" s="105">
        <f t="shared" si="382"/>
        <v>0.10529708752852666</v>
      </c>
      <c r="P199" s="92">
        <f>'input &amp; output'!H52</f>
        <v>0.19</v>
      </c>
      <c r="Q199" s="106"/>
      <c r="R199" s="106"/>
      <c r="S199" s="106"/>
      <c r="T199" s="106"/>
      <c r="U199" s="106"/>
      <c r="V199" s="106"/>
      <c r="W199" s="107">
        <f t="shared" si="383"/>
        <v>2.0006446630420067E-2</v>
      </c>
      <c r="X199" s="108">
        <f t="shared" ref="X199:AE199" si="392">G$7*$P199</f>
        <v>4.0078124999999999E-2</v>
      </c>
      <c r="Y199" s="109">
        <f t="shared" si="392"/>
        <v>2.6718749999999999E-2</v>
      </c>
      <c r="Z199" s="109">
        <f t="shared" si="392"/>
        <v>0</v>
      </c>
      <c r="AA199" s="109">
        <f t="shared" si="392"/>
        <v>0</v>
      </c>
      <c r="AB199" s="109">
        <f t="shared" si="392"/>
        <v>0</v>
      </c>
      <c r="AC199" s="109">
        <f t="shared" si="392"/>
        <v>0</v>
      </c>
      <c r="AD199" s="109">
        <f t="shared" si="392"/>
        <v>0</v>
      </c>
      <c r="AE199" s="110">
        <f t="shared" si="392"/>
        <v>0</v>
      </c>
      <c r="AF199" s="111"/>
      <c r="AG199" s="111"/>
      <c r="AH199" s="111"/>
      <c r="AI199" s="111"/>
      <c r="AJ199" s="111"/>
      <c r="AK199" s="111"/>
      <c r="AL199" s="111"/>
      <c r="AM199" s="111"/>
      <c r="AN199" s="111"/>
      <c r="AO199" s="111"/>
      <c r="AP199" s="111"/>
    </row>
    <row r="200" spans="1:42" s="112" customFormat="1" ht="13.5" customHeight="1" x14ac:dyDescent="0.2">
      <c r="A200" s="86"/>
      <c r="B200" s="86"/>
      <c r="C200" s="61">
        <v>24</v>
      </c>
      <c r="D200" s="9" t="s">
        <v>44</v>
      </c>
      <c r="E200" s="44" t="s">
        <v>45</v>
      </c>
      <c r="F200" s="9" t="s">
        <v>33</v>
      </c>
      <c r="G200" s="102">
        <f t="shared" ref="G200:N200" si="393">X$193*G$8</f>
        <v>6.7667609433909523E-3</v>
      </c>
      <c r="H200" s="103">
        <f t="shared" si="393"/>
        <v>9.176356564174476E-2</v>
      </c>
      <c r="I200" s="103">
        <f t="shared" si="393"/>
        <v>2.2343785909182922E-4</v>
      </c>
      <c r="J200" s="103">
        <f t="shared" si="393"/>
        <v>5.1970678501713418E-4</v>
      </c>
      <c r="K200" s="103">
        <f t="shared" si="393"/>
        <v>1.1317011372010416E-2</v>
      </c>
      <c r="L200" s="103">
        <f t="shared" si="393"/>
        <v>3.0767674187426926E-2</v>
      </c>
      <c r="M200" s="103">
        <f t="shared" si="393"/>
        <v>1.00301971489532E-3</v>
      </c>
      <c r="N200" s="104">
        <f t="shared" si="393"/>
        <v>1.2053622815778648E-2</v>
      </c>
      <c r="O200" s="105">
        <f t="shared" si="382"/>
        <v>0.15441479931935601</v>
      </c>
      <c r="P200" s="92">
        <f>'input &amp; output'!I52</f>
        <v>0.25</v>
      </c>
      <c r="Q200" s="106"/>
      <c r="R200" s="106"/>
      <c r="S200" s="106"/>
      <c r="T200" s="106"/>
      <c r="U200" s="106"/>
      <c r="V200" s="106"/>
      <c r="W200" s="107">
        <f t="shared" si="383"/>
        <v>3.8603699829839001E-2</v>
      </c>
      <c r="X200" s="108">
        <f t="shared" ref="X200:AE200" si="394">G$8*$P200</f>
        <v>2.63671875E-2</v>
      </c>
      <c r="Y200" s="109">
        <f t="shared" si="394"/>
        <v>3.515625E-2</v>
      </c>
      <c r="Z200" s="109">
        <f t="shared" si="394"/>
        <v>3.515625E-2</v>
      </c>
      <c r="AA200" s="109">
        <f t="shared" si="394"/>
        <v>3.515625E-2</v>
      </c>
      <c r="AB200" s="109">
        <f t="shared" si="394"/>
        <v>4.6875E-2</v>
      </c>
      <c r="AC200" s="109">
        <f t="shared" si="394"/>
        <v>4.6875E-2</v>
      </c>
      <c r="AD200" s="109">
        <f t="shared" si="394"/>
        <v>4.6875E-2</v>
      </c>
      <c r="AE200" s="110">
        <f t="shared" si="394"/>
        <v>6.25E-2</v>
      </c>
      <c r="AF200" s="111"/>
      <c r="AG200" s="111"/>
      <c r="AH200" s="111"/>
      <c r="AI200" s="111"/>
      <c r="AJ200" s="111"/>
      <c r="AK200" s="111"/>
      <c r="AL200" s="111"/>
      <c r="AM200" s="111"/>
      <c r="AN200" s="111"/>
      <c r="AO200" s="111"/>
      <c r="AP200" s="111"/>
    </row>
    <row r="201" spans="1:42" s="112" customFormat="1" x14ac:dyDescent="0.2">
      <c r="A201" s="60">
        <v>1</v>
      </c>
      <c r="B201" s="60">
        <v>1</v>
      </c>
      <c r="C201" s="61">
        <v>24</v>
      </c>
      <c r="D201" s="62"/>
      <c r="E201" s="63"/>
      <c r="F201" s="63"/>
      <c r="G201" s="115">
        <f t="shared" ref="G201:O201" si="395">SUM(G195:G200)</f>
        <v>7.4434370377300468E-2</v>
      </c>
      <c r="H201" s="99">
        <f t="shared" si="395"/>
        <v>0.82587209077570289</v>
      </c>
      <c r="I201" s="99">
        <f t="shared" si="395"/>
        <v>1.5640650136428047E-3</v>
      </c>
      <c r="J201" s="99">
        <f t="shared" si="395"/>
        <v>3.6379474951199393E-3</v>
      </c>
      <c r="K201" s="99">
        <f t="shared" si="395"/>
        <v>6.790206823206249E-2</v>
      </c>
      <c r="L201" s="99">
        <f t="shared" si="395"/>
        <v>0.18460604512456155</v>
      </c>
      <c r="M201" s="99">
        <f t="shared" si="395"/>
        <v>5.0150985744765999E-3</v>
      </c>
      <c r="N201" s="116">
        <f t="shared" si="395"/>
        <v>4.8214491263114591E-2</v>
      </c>
      <c r="O201" s="115">
        <f t="shared" si="395"/>
        <v>1.2112461768559815</v>
      </c>
      <c r="P201" s="99">
        <v>1</v>
      </c>
      <c r="Q201" s="19">
        <f>$P195</f>
        <v>0.11</v>
      </c>
      <c r="R201" s="19">
        <f>$P196</f>
        <v>0.13</v>
      </c>
      <c r="S201" s="19">
        <f>$P197</f>
        <v>0.15</v>
      </c>
      <c r="T201" s="19">
        <f>$P198</f>
        <v>0.17</v>
      </c>
      <c r="U201" s="19">
        <f>$P199</f>
        <v>0.19</v>
      </c>
      <c r="V201" s="19">
        <f>$P200</f>
        <v>0.25</v>
      </c>
      <c r="W201" s="116">
        <f>SUM(W195:W200)</f>
        <v>0.1878428294757109</v>
      </c>
      <c r="X201" s="117">
        <f t="shared" ref="X201:AE201" si="396">X193*SUM(X195:X200)/$W201</f>
        <v>6.3041169492527152E-2</v>
      </c>
      <c r="Y201" s="84">
        <f t="shared" si="396"/>
        <v>0.67903234101634047</v>
      </c>
      <c r="Z201" s="84">
        <f t="shared" si="396"/>
        <v>1.2727582410015359E-3</v>
      </c>
      <c r="AA201" s="84">
        <f t="shared" si="396"/>
        <v>3.0710489880243844E-3</v>
      </c>
      <c r="AB201" s="84">
        <f t="shared" si="396"/>
        <v>5.4222512848840956E-2</v>
      </c>
      <c r="AC201" s="84">
        <f t="shared" si="396"/>
        <v>0.15396708949127619</v>
      </c>
      <c r="AD201" s="84">
        <f t="shared" si="396"/>
        <v>4.3251369846420617E-3</v>
      </c>
      <c r="AE201" s="84">
        <f t="shared" si="396"/>
        <v>4.1067942937347196E-2</v>
      </c>
      <c r="AF201" s="67">
        <f>AM201-AJ201*AK201</f>
        <v>2.4970128104167322E-2</v>
      </c>
      <c r="AG201" s="67">
        <f>AN201-AJ201*AL201</f>
        <v>7.1201797165736797E-3</v>
      </c>
      <c r="AH201" s="67">
        <f>AO201-AK201*AL201</f>
        <v>1.636819897045394E-3</v>
      </c>
      <c r="AI201" s="67">
        <f>AP201-AJ201*AK201*AL201</f>
        <v>1.1617604401188961E-2</v>
      </c>
      <c r="AJ201" s="68">
        <f>X201+Y201+Z201+AB201</f>
        <v>0.79756878159871003</v>
      </c>
      <c r="AK201" s="68">
        <f>X201+Y201+AA201+AC201</f>
        <v>0.89911164898816809</v>
      </c>
      <c r="AL201" s="68">
        <f>X201+Z201+AA201+AD201</f>
        <v>7.1710113706195136E-2</v>
      </c>
      <c r="AM201" s="68">
        <f>X201+Y201</f>
        <v>0.74207351050886761</v>
      </c>
      <c r="AN201" s="68">
        <f>X201+Z201</f>
        <v>6.4313927733528689E-2</v>
      </c>
      <c r="AO201" s="68">
        <f>X201+AA201</f>
        <v>6.6112218480551543E-2</v>
      </c>
      <c r="AP201" s="68">
        <f>X201</f>
        <v>6.3041169492527152E-2</v>
      </c>
    </row>
    <row r="202" spans="1:42" s="129" customFormat="1" ht="12" thickBot="1" x14ac:dyDescent="0.25">
      <c r="A202" s="119"/>
      <c r="B202" s="119"/>
      <c r="C202" s="131">
        <v>24</v>
      </c>
      <c r="D202" s="121"/>
      <c r="E202" s="122"/>
      <c r="F202" s="122"/>
      <c r="G202" s="123"/>
      <c r="H202" s="122"/>
      <c r="I202" s="122"/>
      <c r="J202" s="122"/>
      <c r="K202" s="122"/>
      <c r="L202" s="122"/>
      <c r="M202" s="122"/>
      <c r="N202" s="124">
        <f>SUM(G201:N201)</f>
        <v>1.2112461768559812</v>
      </c>
      <c r="O202" s="125"/>
      <c r="P202" s="126"/>
      <c r="Q202" s="127"/>
      <c r="R202" s="127"/>
      <c r="S202" s="127"/>
      <c r="T202" s="127"/>
      <c r="U202" s="127"/>
      <c r="V202" s="127"/>
      <c r="W202" s="124"/>
      <c r="X202" s="125"/>
      <c r="Y202" s="126"/>
      <c r="Z202" s="126"/>
      <c r="AA202" s="126"/>
      <c r="AB202" s="126"/>
      <c r="AC202" s="126"/>
      <c r="AD202" s="126"/>
      <c r="AE202" s="124">
        <f>SUM(X201:AE201)</f>
        <v>0.99999999999999978</v>
      </c>
      <c r="AF202" s="128"/>
      <c r="AG202" s="128"/>
      <c r="AH202" s="128"/>
      <c r="AI202" s="128"/>
      <c r="AJ202" s="128"/>
      <c r="AK202" s="128"/>
      <c r="AL202" s="128"/>
      <c r="AM202" s="128"/>
      <c r="AN202" s="128"/>
      <c r="AO202" s="128"/>
      <c r="AP202" s="128"/>
    </row>
    <row r="203" spans="1:42" s="85" customFormat="1" x14ac:dyDescent="0.2">
      <c r="A203" s="71"/>
      <c r="B203" s="71"/>
      <c r="C203" s="130">
        <v>25</v>
      </c>
      <c r="D203" s="15" t="s">
        <v>34</v>
      </c>
      <c r="E203" s="16" t="s">
        <v>35</v>
      </c>
      <c r="F203" s="15" t="s">
        <v>28</v>
      </c>
      <c r="G203" s="72">
        <f t="shared" ref="G203:N203" si="397">X$201*G$3</f>
        <v>1.3297746689829946E-2</v>
      </c>
      <c r="H203" s="73">
        <f t="shared" si="397"/>
        <v>0.19097784591084577</v>
      </c>
      <c r="I203" s="73">
        <f t="shared" si="397"/>
        <v>3.5796325528168196E-4</v>
      </c>
      <c r="J203" s="73">
        <f t="shared" si="397"/>
        <v>8.637325278818581E-4</v>
      </c>
      <c r="K203" s="73">
        <f t="shared" si="397"/>
        <v>2.033344231831536E-2</v>
      </c>
      <c r="L203" s="73">
        <f t="shared" si="397"/>
        <v>5.773765855922857E-2</v>
      </c>
      <c r="M203" s="73">
        <f t="shared" si="397"/>
        <v>1.621926369240773E-3</v>
      </c>
      <c r="N203" s="74">
        <f t="shared" si="397"/>
        <v>2.0533971468673598E-2</v>
      </c>
      <c r="O203" s="75">
        <f t="shared" ref="O203:O208" si="398">SUM(G203:N203)</f>
        <v>0.30572428709929755</v>
      </c>
      <c r="P203" s="76">
        <f>'input &amp; output'!D53</f>
        <v>0.11</v>
      </c>
      <c r="Q203" s="77"/>
      <c r="R203" s="77"/>
      <c r="S203" s="77"/>
      <c r="T203" s="77"/>
      <c r="U203" s="77"/>
      <c r="V203" s="77"/>
      <c r="W203" s="78">
        <f t="shared" ref="W203:W208" si="399">O203*P203</f>
        <v>3.3629671580922733E-2</v>
      </c>
      <c r="X203" s="79">
        <f t="shared" ref="X203:AE203" si="400">G$3*$P203</f>
        <v>2.3203125000000002E-2</v>
      </c>
      <c r="Y203" s="80">
        <f t="shared" si="400"/>
        <v>3.09375E-2</v>
      </c>
      <c r="Z203" s="80">
        <f t="shared" si="400"/>
        <v>3.09375E-2</v>
      </c>
      <c r="AA203" s="80">
        <f t="shared" si="400"/>
        <v>3.09375E-2</v>
      </c>
      <c r="AB203" s="80">
        <f t="shared" si="400"/>
        <v>4.1250000000000002E-2</v>
      </c>
      <c r="AC203" s="80">
        <f t="shared" si="400"/>
        <v>4.1250000000000002E-2</v>
      </c>
      <c r="AD203" s="80">
        <f t="shared" si="400"/>
        <v>4.1250000000000002E-2</v>
      </c>
      <c r="AE203" s="81">
        <f t="shared" si="400"/>
        <v>5.5E-2</v>
      </c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</row>
    <row r="204" spans="1:42" s="112" customFormat="1" x14ac:dyDescent="0.2">
      <c r="A204" s="86"/>
      <c r="B204" s="86"/>
      <c r="C204" s="61">
        <v>25</v>
      </c>
      <c r="D204" s="23" t="s">
        <v>36</v>
      </c>
      <c r="E204" s="24" t="s">
        <v>37</v>
      </c>
      <c r="F204" s="23" t="s">
        <v>29</v>
      </c>
      <c r="G204" s="102">
        <f t="shared" ref="G204:N204" si="401">X$201*G$4</f>
        <v>1.3297746689829946E-2</v>
      </c>
      <c r="H204" s="103">
        <f t="shared" si="401"/>
        <v>0.19097784591084577</v>
      </c>
      <c r="I204" s="103">
        <f t="shared" si="401"/>
        <v>3.5796325528168196E-4</v>
      </c>
      <c r="J204" s="103">
        <f t="shared" si="401"/>
        <v>0</v>
      </c>
      <c r="K204" s="103">
        <f t="shared" si="401"/>
        <v>2.033344231831536E-2</v>
      </c>
      <c r="L204" s="103">
        <f t="shared" si="401"/>
        <v>0</v>
      </c>
      <c r="M204" s="103">
        <f t="shared" si="401"/>
        <v>0</v>
      </c>
      <c r="N204" s="104">
        <f t="shared" si="401"/>
        <v>0</v>
      </c>
      <c r="O204" s="105">
        <f t="shared" si="398"/>
        <v>0.22496699817427274</v>
      </c>
      <c r="P204" s="92">
        <f>'input &amp; output'!E53</f>
        <v>0.13</v>
      </c>
      <c r="Q204" s="93"/>
      <c r="R204" s="93"/>
      <c r="S204" s="93"/>
      <c r="T204" s="93"/>
      <c r="U204" s="93"/>
      <c r="V204" s="93"/>
      <c r="W204" s="107">
        <f t="shared" si="399"/>
        <v>2.9245709762655458E-2</v>
      </c>
      <c r="X204" s="108">
        <f t="shared" ref="X204:AE204" si="402">G$4*$P204</f>
        <v>2.7421875000000002E-2</v>
      </c>
      <c r="Y204" s="109">
        <f t="shared" si="402"/>
        <v>3.6562499999999998E-2</v>
      </c>
      <c r="Z204" s="109">
        <f t="shared" si="402"/>
        <v>3.6562499999999998E-2</v>
      </c>
      <c r="AA204" s="109">
        <f t="shared" si="402"/>
        <v>0</v>
      </c>
      <c r="AB204" s="109">
        <f t="shared" si="402"/>
        <v>4.8750000000000002E-2</v>
      </c>
      <c r="AC204" s="109">
        <f t="shared" si="402"/>
        <v>0</v>
      </c>
      <c r="AD204" s="109">
        <f t="shared" si="402"/>
        <v>0</v>
      </c>
      <c r="AE204" s="110">
        <f t="shared" si="402"/>
        <v>0</v>
      </c>
      <c r="AF204" s="111"/>
      <c r="AG204" s="111"/>
      <c r="AH204" s="111"/>
      <c r="AI204" s="111"/>
      <c r="AJ204" s="111"/>
      <c r="AK204" s="111"/>
      <c r="AL204" s="111"/>
      <c r="AM204" s="111"/>
      <c r="AN204" s="111"/>
      <c r="AO204" s="111"/>
      <c r="AP204" s="111"/>
    </row>
    <row r="205" spans="1:42" s="112" customFormat="1" x14ac:dyDescent="0.2">
      <c r="A205" s="86"/>
      <c r="B205" s="86"/>
      <c r="C205" s="61">
        <v>25</v>
      </c>
      <c r="D205" s="23" t="s">
        <v>34</v>
      </c>
      <c r="E205" s="24" t="s">
        <v>39</v>
      </c>
      <c r="F205" s="23" t="s">
        <v>30</v>
      </c>
      <c r="G205" s="102">
        <f t="shared" ref="G205:N205" si="403">X$201*G$5</f>
        <v>1.3297746689829946E-2</v>
      </c>
      <c r="H205" s="103">
        <f t="shared" si="403"/>
        <v>0.19097784591084577</v>
      </c>
      <c r="I205" s="103">
        <f t="shared" si="403"/>
        <v>0</v>
      </c>
      <c r="J205" s="103">
        <f t="shared" si="403"/>
        <v>8.637325278818581E-4</v>
      </c>
      <c r="K205" s="103">
        <f t="shared" si="403"/>
        <v>0</v>
      </c>
      <c r="L205" s="103">
        <f t="shared" si="403"/>
        <v>5.773765855922857E-2</v>
      </c>
      <c r="M205" s="103">
        <f t="shared" si="403"/>
        <v>0</v>
      </c>
      <c r="N205" s="104">
        <f t="shared" si="403"/>
        <v>0</v>
      </c>
      <c r="O205" s="105">
        <f t="shared" si="398"/>
        <v>0.26287698368778611</v>
      </c>
      <c r="P205" s="92">
        <f>'input &amp; output'!F53</f>
        <v>0.15</v>
      </c>
      <c r="Q205" s="106"/>
      <c r="R205" s="106"/>
      <c r="S205" s="106"/>
      <c r="T205" s="106"/>
      <c r="U205" s="106"/>
      <c r="V205" s="106"/>
      <c r="W205" s="107">
        <f t="shared" si="399"/>
        <v>3.9431547553167919E-2</v>
      </c>
      <c r="X205" s="108">
        <f t="shared" ref="X205:AE205" si="404">G$5*$P205</f>
        <v>3.1640624999999999E-2</v>
      </c>
      <c r="Y205" s="109">
        <f t="shared" si="404"/>
        <v>4.2187499999999996E-2</v>
      </c>
      <c r="Z205" s="109">
        <f t="shared" si="404"/>
        <v>0</v>
      </c>
      <c r="AA205" s="109">
        <f t="shared" si="404"/>
        <v>4.2187499999999996E-2</v>
      </c>
      <c r="AB205" s="109">
        <f t="shared" si="404"/>
        <v>0</v>
      </c>
      <c r="AC205" s="109">
        <f t="shared" si="404"/>
        <v>5.6249999999999994E-2</v>
      </c>
      <c r="AD205" s="109">
        <f t="shared" si="404"/>
        <v>0</v>
      </c>
      <c r="AE205" s="110">
        <f t="shared" si="404"/>
        <v>0</v>
      </c>
      <c r="AF205" s="111"/>
      <c r="AG205" s="111"/>
      <c r="AH205" s="111"/>
      <c r="AI205" s="111"/>
      <c r="AJ205" s="111"/>
      <c r="AK205" s="111"/>
      <c r="AL205" s="111"/>
      <c r="AM205" s="111"/>
      <c r="AN205" s="111"/>
      <c r="AO205" s="111"/>
      <c r="AP205" s="111"/>
    </row>
    <row r="206" spans="1:42" s="112" customFormat="1" ht="13.5" customHeight="1" thickBot="1" x14ac:dyDescent="0.25">
      <c r="A206" s="86"/>
      <c r="B206" s="86"/>
      <c r="C206" s="61">
        <v>25</v>
      </c>
      <c r="D206" s="36" t="s">
        <v>40</v>
      </c>
      <c r="E206" s="37" t="s">
        <v>41</v>
      </c>
      <c r="F206" s="36" t="s">
        <v>31</v>
      </c>
      <c r="G206" s="102">
        <f t="shared" ref="G206:N206" si="405">X$201*G$6</f>
        <v>1.3297746689829946E-2</v>
      </c>
      <c r="H206" s="103">
        <f t="shared" si="405"/>
        <v>9.5488922955422884E-2</v>
      </c>
      <c r="I206" s="103">
        <f t="shared" si="405"/>
        <v>3.5796325528168196E-4</v>
      </c>
      <c r="J206" s="103">
        <f t="shared" si="405"/>
        <v>8.637325278818581E-4</v>
      </c>
      <c r="K206" s="103">
        <f t="shared" si="405"/>
        <v>1.016672115915768E-2</v>
      </c>
      <c r="L206" s="103">
        <f t="shared" si="405"/>
        <v>2.8868829279614285E-2</v>
      </c>
      <c r="M206" s="103">
        <f t="shared" si="405"/>
        <v>1.621926369240773E-3</v>
      </c>
      <c r="N206" s="104">
        <f t="shared" si="405"/>
        <v>1.0266985734336799E-2</v>
      </c>
      <c r="O206" s="105">
        <f t="shared" si="398"/>
        <v>0.16093282797076588</v>
      </c>
      <c r="P206" s="92">
        <f>'input &amp; output'!G53</f>
        <v>0.17</v>
      </c>
      <c r="Q206" s="106"/>
      <c r="R206" s="106"/>
      <c r="S206" s="106"/>
      <c r="T206" s="106"/>
      <c r="U206" s="106"/>
      <c r="V206" s="106"/>
      <c r="W206" s="107">
        <f t="shared" si="399"/>
        <v>2.7358580755030202E-2</v>
      </c>
      <c r="X206" s="108">
        <f t="shared" ref="X206:AE206" si="406">G$6*$P206</f>
        <v>3.5859375000000006E-2</v>
      </c>
      <c r="Y206" s="109">
        <f t="shared" si="406"/>
        <v>2.390625E-2</v>
      </c>
      <c r="Z206" s="109">
        <f t="shared" si="406"/>
        <v>4.7812500000000001E-2</v>
      </c>
      <c r="AA206" s="109">
        <f t="shared" si="406"/>
        <v>4.7812500000000001E-2</v>
      </c>
      <c r="AB206" s="109">
        <f t="shared" si="406"/>
        <v>3.1875000000000001E-2</v>
      </c>
      <c r="AC206" s="109">
        <f t="shared" si="406"/>
        <v>3.1875000000000001E-2</v>
      </c>
      <c r="AD206" s="109">
        <f t="shared" si="406"/>
        <v>6.3750000000000001E-2</v>
      </c>
      <c r="AE206" s="110">
        <f t="shared" si="406"/>
        <v>4.2500000000000003E-2</v>
      </c>
      <c r="AF206" s="111"/>
      <c r="AG206" s="111"/>
      <c r="AH206" s="111"/>
      <c r="AI206" s="111"/>
      <c r="AJ206" s="111"/>
      <c r="AK206" s="111"/>
      <c r="AL206" s="111"/>
      <c r="AM206" s="111"/>
      <c r="AN206" s="111"/>
      <c r="AO206" s="111"/>
      <c r="AP206" s="111"/>
    </row>
    <row r="207" spans="1:42" s="112" customFormat="1" ht="12.75" customHeight="1" x14ac:dyDescent="0.2">
      <c r="A207" s="86"/>
      <c r="B207" s="86"/>
      <c r="C207" s="61">
        <v>25</v>
      </c>
      <c r="D207" s="3" t="s">
        <v>42</v>
      </c>
      <c r="E207" s="2" t="s">
        <v>43</v>
      </c>
      <c r="F207" s="3" t="s">
        <v>32</v>
      </c>
      <c r="G207" s="102">
        <f t="shared" ref="G207:N207" si="407">X$201*G$7</f>
        <v>1.3297746689829946E-2</v>
      </c>
      <c r="H207" s="103">
        <f t="shared" si="407"/>
        <v>9.5488922955422884E-2</v>
      </c>
      <c r="I207" s="103">
        <f t="shared" si="407"/>
        <v>0</v>
      </c>
      <c r="J207" s="103">
        <f t="shared" si="407"/>
        <v>0</v>
      </c>
      <c r="K207" s="103">
        <f t="shared" si="407"/>
        <v>0</v>
      </c>
      <c r="L207" s="103">
        <f t="shared" si="407"/>
        <v>0</v>
      </c>
      <c r="M207" s="103">
        <f t="shared" si="407"/>
        <v>0</v>
      </c>
      <c r="N207" s="104">
        <f t="shared" si="407"/>
        <v>0</v>
      </c>
      <c r="O207" s="105">
        <f t="shared" si="398"/>
        <v>0.10878666964525283</v>
      </c>
      <c r="P207" s="92">
        <f>'input &amp; output'!H53</f>
        <v>0.19</v>
      </c>
      <c r="Q207" s="106"/>
      <c r="R207" s="106"/>
      <c r="S207" s="106"/>
      <c r="T207" s="106"/>
      <c r="U207" s="106"/>
      <c r="V207" s="106"/>
      <c r="W207" s="107">
        <f t="shared" si="399"/>
        <v>2.0669467232598038E-2</v>
      </c>
      <c r="X207" s="108">
        <f t="shared" ref="X207:AE207" si="408">G$7*$P207</f>
        <v>4.0078124999999999E-2</v>
      </c>
      <c r="Y207" s="109">
        <f t="shared" si="408"/>
        <v>2.6718749999999999E-2</v>
      </c>
      <c r="Z207" s="109">
        <f t="shared" si="408"/>
        <v>0</v>
      </c>
      <c r="AA207" s="109">
        <f t="shared" si="408"/>
        <v>0</v>
      </c>
      <c r="AB207" s="109">
        <f t="shared" si="408"/>
        <v>0</v>
      </c>
      <c r="AC207" s="109">
        <f t="shared" si="408"/>
        <v>0</v>
      </c>
      <c r="AD207" s="109">
        <f t="shared" si="408"/>
        <v>0</v>
      </c>
      <c r="AE207" s="110">
        <f t="shared" si="408"/>
        <v>0</v>
      </c>
      <c r="AF207" s="111"/>
      <c r="AG207" s="111"/>
      <c r="AH207" s="111"/>
      <c r="AI207" s="111"/>
      <c r="AJ207" s="111"/>
      <c r="AK207" s="111"/>
      <c r="AL207" s="111"/>
      <c r="AM207" s="111"/>
      <c r="AN207" s="111"/>
      <c r="AO207" s="111"/>
      <c r="AP207" s="111"/>
    </row>
    <row r="208" spans="1:42" s="112" customFormat="1" ht="13.5" customHeight="1" x14ac:dyDescent="0.2">
      <c r="A208" s="86"/>
      <c r="B208" s="86"/>
      <c r="C208" s="61">
        <v>25</v>
      </c>
      <c r="D208" s="9" t="s">
        <v>44</v>
      </c>
      <c r="E208" s="44" t="s">
        <v>45</v>
      </c>
      <c r="F208" s="9" t="s">
        <v>33</v>
      </c>
      <c r="G208" s="102">
        <f t="shared" ref="G208:N208" si="409">X$201*G$8</f>
        <v>6.6488733449149729E-3</v>
      </c>
      <c r="H208" s="103">
        <f t="shared" si="409"/>
        <v>9.5488922955422884E-2</v>
      </c>
      <c r="I208" s="103">
        <f t="shared" si="409"/>
        <v>1.7898162764084098E-4</v>
      </c>
      <c r="J208" s="103">
        <f t="shared" si="409"/>
        <v>4.3186626394092905E-4</v>
      </c>
      <c r="K208" s="103">
        <f t="shared" si="409"/>
        <v>1.016672115915768E-2</v>
      </c>
      <c r="L208" s="103">
        <f t="shared" si="409"/>
        <v>2.8868829279614285E-2</v>
      </c>
      <c r="M208" s="103">
        <f t="shared" si="409"/>
        <v>8.1096318462038652E-4</v>
      </c>
      <c r="N208" s="104">
        <f t="shared" si="409"/>
        <v>1.0266985734336799E-2</v>
      </c>
      <c r="O208" s="105">
        <f t="shared" si="398"/>
        <v>0.15286214354964878</v>
      </c>
      <c r="P208" s="92">
        <f>'input &amp; output'!I53</f>
        <v>0.25</v>
      </c>
      <c r="Q208" s="106"/>
      <c r="R208" s="106"/>
      <c r="S208" s="106"/>
      <c r="T208" s="106"/>
      <c r="U208" s="106"/>
      <c r="V208" s="106"/>
      <c r="W208" s="107">
        <f t="shared" si="399"/>
        <v>3.8215535887412194E-2</v>
      </c>
      <c r="X208" s="108">
        <f t="shared" ref="X208:AE208" si="410">G$8*$P208</f>
        <v>2.63671875E-2</v>
      </c>
      <c r="Y208" s="109">
        <f t="shared" si="410"/>
        <v>3.515625E-2</v>
      </c>
      <c r="Z208" s="109">
        <f t="shared" si="410"/>
        <v>3.515625E-2</v>
      </c>
      <c r="AA208" s="109">
        <f t="shared" si="410"/>
        <v>3.515625E-2</v>
      </c>
      <c r="AB208" s="109">
        <f t="shared" si="410"/>
        <v>4.6875E-2</v>
      </c>
      <c r="AC208" s="109">
        <f t="shared" si="410"/>
        <v>4.6875E-2</v>
      </c>
      <c r="AD208" s="109">
        <f t="shared" si="410"/>
        <v>4.6875E-2</v>
      </c>
      <c r="AE208" s="110">
        <f t="shared" si="410"/>
        <v>6.25E-2</v>
      </c>
      <c r="AF208" s="111"/>
      <c r="AG208" s="111"/>
      <c r="AH208" s="111"/>
      <c r="AI208" s="111"/>
      <c r="AJ208" s="111"/>
      <c r="AK208" s="111"/>
      <c r="AL208" s="111"/>
      <c r="AM208" s="111"/>
      <c r="AN208" s="111"/>
      <c r="AO208" s="111"/>
      <c r="AP208" s="111"/>
    </row>
    <row r="209" spans="1:42" s="112" customFormat="1" x14ac:dyDescent="0.2">
      <c r="A209" s="60">
        <v>1</v>
      </c>
      <c r="B209" s="60">
        <v>1</v>
      </c>
      <c r="C209" s="61">
        <v>25</v>
      </c>
      <c r="D209" s="62"/>
      <c r="E209" s="63"/>
      <c r="F209" s="63"/>
      <c r="G209" s="115">
        <f t="shared" ref="G209:O209" si="411">SUM(G203:G208)</f>
        <v>7.3137606794064697E-2</v>
      </c>
      <c r="H209" s="99">
        <f t="shared" si="411"/>
        <v>0.85940030659880595</v>
      </c>
      <c r="I209" s="99">
        <f t="shared" si="411"/>
        <v>1.2528713934858869E-3</v>
      </c>
      <c r="J209" s="99">
        <f t="shared" si="411"/>
        <v>3.0230638475865035E-3</v>
      </c>
      <c r="K209" s="99">
        <f t="shared" si="411"/>
        <v>6.1000326954946074E-2</v>
      </c>
      <c r="L209" s="99">
        <f t="shared" si="411"/>
        <v>0.1732129756776857</v>
      </c>
      <c r="M209" s="99">
        <f t="shared" si="411"/>
        <v>4.0548159231019324E-3</v>
      </c>
      <c r="N209" s="116">
        <f t="shared" si="411"/>
        <v>4.1067942937347196E-2</v>
      </c>
      <c r="O209" s="115">
        <f t="shared" si="411"/>
        <v>1.2161499101270241</v>
      </c>
      <c r="P209" s="99">
        <v>1</v>
      </c>
      <c r="Q209" s="19">
        <f>$P203</f>
        <v>0.11</v>
      </c>
      <c r="R209" s="19">
        <f>$P204</f>
        <v>0.13</v>
      </c>
      <c r="S209" s="19">
        <f>$P205</f>
        <v>0.15</v>
      </c>
      <c r="T209" s="19">
        <f>$P206</f>
        <v>0.17</v>
      </c>
      <c r="U209" s="19">
        <f>$P207</f>
        <v>0.19</v>
      </c>
      <c r="V209" s="19">
        <f>$P208</f>
        <v>0.25</v>
      </c>
      <c r="W209" s="116">
        <f>SUM(W203:W208)</f>
        <v>0.18855051277178655</v>
      </c>
      <c r="X209" s="117">
        <f t="shared" ref="X209:AE209" si="412">X201*SUM(X203:X208)/$W209</f>
        <v>6.1710404191180041E-2</v>
      </c>
      <c r="Y209" s="84">
        <f t="shared" si="412"/>
        <v>0.70394718612453733</v>
      </c>
      <c r="Z209" s="84">
        <f t="shared" si="412"/>
        <v>1.0156978029940218E-3</v>
      </c>
      <c r="AA209" s="84">
        <f t="shared" si="412"/>
        <v>2.54240386794727E-3</v>
      </c>
      <c r="AB209" s="84">
        <f t="shared" si="412"/>
        <v>4.8528369977528192E-2</v>
      </c>
      <c r="AC209" s="84">
        <f t="shared" si="412"/>
        <v>0.14392270338549823</v>
      </c>
      <c r="AD209" s="84">
        <f t="shared" si="412"/>
        <v>3.4838419152833215E-3</v>
      </c>
      <c r="AE209" s="84">
        <f t="shared" si="412"/>
        <v>3.4849392735031438E-2</v>
      </c>
      <c r="AF209" s="67">
        <f>AM209-AJ209*AK209</f>
        <v>2.2093654870121049E-2</v>
      </c>
      <c r="AG209" s="67">
        <f>AN209-AJ209*AL209</f>
        <v>6.6790740880244767E-3</v>
      </c>
      <c r="AH209" s="67">
        <f>AO209-AK209*AL209</f>
        <v>1.5422311401877414E-3</v>
      </c>
      <c r="AI209" s="67">
        <f>AP209-AJ209*AK209*AL209</f>
        <v>1.0588637906688736E-2</v>
      </c>
      <c r="AJ209" s="68">
        <f>X209+Y209+Z209+AB209</f>
        <v>0.81520165809623957</v>
      </c>
      <c r="AK209" s="68">
        <f>X209+Y209+AA209+AC209</f>
        <v>0.91212269756916275</v>
      </c>
      <c r="AL209" s="68">
        <f>X209+Z209+AA209+AD209</f>
        <v>6.875234777740466E-2</v>
      </c>
      <c r="AM209" s="68">
        <f>X209+Y209</f>
        <v>0.76565759031571734</v>
      </c>
      <c r="AN209" s="68">
        <f>X209+Z209</f>
        <v>6.2726101994174069E-2</v>
      </c>
      <c r="AO209" s="68">
        <f>X209+AA209</f>
        <v>6.4252808059127309E-2</v>
      </c>
      <c r="AP209" s="68">
        <f>X209</f>
        <v>6.1710404191180041E-2</v>
      </c>
    </row>
    <row r="210" spans="1:42" s="129" customFormat="1" ht="12" thickBot="1" x14ac:dyDescent="0.25">
      <c r="A210" s="119"/>
      <c r="B210" s="119"/>
      <c r="C210" s="131">
        <v>25</v>
      </c>
      <c r="D210" s="121"/>
      <c r="E210" s="122"/>
      <c r="F210" s="122"/>
      <c r="G210" s="123"/>
      <c r="H210" s="122"/>
      <c r="I210" s="122"/>
      <c r="J210" s="122"/>
      <c r="K210" s="122"/>
      <c r="L210" s="122"/>
      <c r="M210" s="122"/>
      <c r="N210" s="124">
        <f>SUM(G209:N209)</f>
        <v>1.2161499101270241</v>
      </c>
      <c r="O210" s="125"/>
      <c r="P210" s="126"/>
      <c r="Q210" s="127"/>
      <c r="R210" s="127"/>
      <c r="S210" s="127"/>
      <c r="T210" s="127"/>
      <c r="U210" s="127"/>
      <c r="V210" s="127"/>
      <c r="W210" s="124"/>
      <c r="X210" s="125"/>
      <c r="Y210" s="126"/>
      <c r="Z210" s="126"/>
      <c r="AA210" s="126"/>
      <c r="AB210" s="126"/>
      <c r="AC210" s="126"/>
      <c r="AD210" s="126"/>
      <c r="AE210" s="124">
        <f>SUM(X209:AE209)</f>
        <v>0.99999999999999978</v>
      </c>
      <c r="AF210" s="128"/>
      <c r="AG210" s="128"/>
      <c r="AH210" s="128"/>
      <c r="AI210" s="128"/>
      <c r="AJ210" s="128"/>
      <c r="AK210" s="128"/>
      <c r="AL210" s="128"/>
      <c r="AM210" s="128"/>
      <c r="AN210" s="128"/>
      <c r="AO210" s="128"/>
      <c r="AP210" s="128"/>
    </row>
    <row r="211" spans="1:42" x14ac:dyDescent="0.2">
      <c r="P211" s="76"/>
    </row>
    <row r="212" spans="1:42" x14ac:dyDescent="0.2">
      <c r="P212" s="92"/>
    </row>
    <row r="213" spans="1:42" x14ac:dyDescent="0.2">
      <c r="P213" s="92"/>
    </row>
    <row r="214" spans="1:42" x14ac:dyDescent="0.2">
      <c r="P214" s="92"/>
    </row>
    <row r="215" spans="1:42" x14ac:dyDescent="0.2">
      <c r="P215" s="92"/>
    </row>
    <row r="216" spans="1:42" x14ac:dyDescent="0.2">
      <c r="P216" s="92"/>
    </row>
    <row r="217" spans="1:42" x14ac:dyDescent="0.2">
      <c r="P217" s="99"/>
    </row>
    <row r="218" spans="1:42" ht="12" thickBot="1" x14ac:dyDescent="0.25">
      <c r="P218" s="126"/>
    </row>
    <row r="219" spans="1:42" x14ac:dyDescent="0.2">
      <c r="P219" s="76"/>
    </row>
    <row r="220" spans="1:42" x14ac:dyDescent="0.2">
      <c r="P220" s="92"/>
    </row>
    <row r="221" spans="1:42" x14ac:dyDescent="0.2">
      <c r="P221" s="92"/>
    </row>
    <row r="222" spans="1:42" x14ac:dyDescent="0.2">
      <c r="P222" s="92"/>
    </row>
    <row r="223" spans="1:42" x14ac:dyDescent="0.2">
      <c r="P223" s="92"/>
    </row>
    <row r="224" spans="1:42" x14ac:dyDescent="0.2">
      <c r="P224" s="92"/>
    </row>
    <row r="225" spans="16:16" x14ac:dyDescent="0.2">
      <c r="P225" s="99"/>
    </row>
    <row r="226" spans="16:16" ht="12" thickBot="1" x14ac:dyDescent="0.25">
      <c r="P226" s="126"/>
    </row>
    <row r="227" spans="16:16" x14ac:dyDescent="0.2">
      <c r="P227" s="76"/>
    </row>
    <row r="228" spans="16:16" x14ac:dyDescent="0.2">
      <c r="P228" s="92"/>
    </row>
    <row r="229" spans="16:16" x14ac:dyDescent="0.2">
      <c r="P229" s="92"/>
    </row>
    <row r="230" spans="16:16" x14ac:dyDescent="0.2">
      <c r="P230" s="92"/>
    </row>
    <row r="231" spans="16:16" x14ac:dyDescent="0.2">
      <c r="P231" s="92"/>
    </row>
    <row r="232" spans="16:16" x14ac:dyDescent="0.2">
      <c r="P232" s="92"/>
    </row>
    <row r="233" spans="16:16" x14ac:dyDescent="0.2">
      <c r="P233" s="99"/>
    </row>
    <row r="234" spans="16:16" ht="12" thickBot="1" x14ac:dyDescent="0.25">
      <c r="P234" s="126"/>
    </row>
    <row r="235" spans="16:16" x14ac:dyDescent="0.2">
      <c r="P235" s="76"/>
    </row>
    <row r="236" spans="16:16" x14ac:dyDescent="0.2">
      <c r="P236" s="92"/>
    </row>
    <row r="237" spans="16:16" x14ac:dyDescent="0.2">
      <c r="P237" s="92"/>
    </row>
    <row r="238" spans="16:16" x14ac:dyDescent="0.2">
      <c r="P238" s="92"/>
    </row>
    <row r="239" spans="16:16" x14ac:dyDescent="0.2">
      <c r="P239" s="92"/>
    </row>
    <row r="240" spans="16:16" x14ac:dyDescent="0.2">
      <c r="P240" s="92"/>
    </row>
    <row r="241" spans="16:16" x14ac:dyDescent="0.2">
      <c r="P241" s="99"/>
    </row>
    <row r="242" spans="16:16" ht="12" thickBot="1" x14ac:dyDescent="0.25">
      <c r="P242" s="126"/>
    </row>
    <row r="243" spans="16:16" x14ac:dyDescent="0.2">
      <c r="P243" s="76"/>
    </row>
    <row r="244" spans="16:16" x14ac:dyDescent="0.2">
      <c r="P244" s="92"/>
    </row>
    <row r="245" spans="16:16" x14ac:dyDescent="0.2">
      <c r="P245" s="92"/>
    </row>
    <row r="246" spans="16:16" x14ac:dyDescent="0.2">
      <c r="P246" s="92"/>
    </row>
    <row r="247" spans="16:16" x14ac:dyDescent="0.2">
      <c r="P247" s="92"/>
    </row>
    <row r="248" spans="16:16" x14ac:dyDescent="0.2">
      <c r="P248" s="92"/>
    </row>
    <row r="249" spans="16:16" x14ac:dyDescent="0.2">
      <c r="P249" s="99"/>
    </row>
    <row r="250" spans="16:16" ht="12" thickBot="1" x14ac:dyDescent="0.25">
      <c r="P250" s="126"/>
    </row>
    <row r="251" spans="16:16" x14ac:dyDescent="0.2">
      <c r="P251" s="76"/>
    </row>
    <row r="252" spans="16:16" x14ac:dyDescent="0.2">
      <c r="P252" s="92"/>
    </row>
    <row r="253" spans="16:16" x14ac:dyDescent="0.2">
      <c r="P253" s="92"/>
    </row>
    <row r="254" spans="16:16" x14ac:dyDescent="0.2">
      <c r="P254" s="92"/>
    </row>
    <row r="255" spans="16:16" x14ac:dyDescent="0.2">
      <c r="P255" s="92"/>
    </row>
    <row r="256" spans="16:16" x14ac:dyDescent="0.2">
      <c r="P256" s="92"/>
    </row>
    <row r="257" spans="16:16" x14ac:dyDescent="0.2">
      <c r="P257" s="99"/>
    </row>
    <row r="258" spans="16:16" ht="12" thickBot="1" x14ac:dyDescent="0.25">
      <c r="P258" s="126"/>
    </row>
    <row r="259" spans="16:16" x14ac:dyDescent="0.2">
      <c r="P259" s="76"/>
    </row>
    <row r="260" spans="16:16" x14ac:dyDescent="0.2">
      <c r="P260" s="92"/>
    </row>
    <row r="261" spans="16:16" x14ac:dyDescent="0.2">
      <c r="P261" s="92"/>
    </row>
    <row r="262" spans="16:16" x14ac:dyDescent="0.2">
      <c r="P262" s="92"/>
    </row>
    <row r="263" spans="16:16" x14ac:dyDescent="0.2">
      <c r="P263" s="92"/>
    </row>
    <row r="264" spans="16:16" x14ac:dyDescent="0.2">
      <c r="P264" s="92"/>
    </row>
    <row r="265" spans="16:16" x14ac:dyDescent="0.2">
      <c r="P265" s="99"/>
    </row>
    <row r="266" spans="16:16" ht="12" thickBot="1" x14ac:dyDescent="0.25">
      <c r="P266" s="126"/>
    </row>
    <row r="267" spans="16:16" x14ac:dyDescent="0.2">
      <c r="P267" s="76"/>
    </row>
    <row r="268" spans="16:16" x14ac:dyDescent="0.2">
      <c r="P268" s="92"/>
    </row>
    <row r="269" spans="16:16" x14ac:dyDescent="0.2">
      <c r="P269" s="92"/>
    </row>
    <row r="270" spans="16:16" x14ac:dyDescent="0.2">
      <c r="P270" s="92"/>
    </row>
    <row r="271" spans="16:16" x14ac:dyDescent="0.2">
      <c r="P271" s="92"/>
    </row>
    <row r="272" spans="16:16" x14ac:dyDescent="0.2">
      <c r="P272" s="92"/>
    </row>
    <row r="273" spans="16:16" x14ac:dyDescent="0.2">
      <c r="P273" s="99"/>
    </row>
    <row r="274" spans="16:16" ht="12" thickBot="1" x14ac:dyDescent="0.25">
      <c r="P274" s="126"/>
    </row>
    <row r="275" spans="16:16" x14ac:dyDescent="0.2">
      <c r="P275" s="76"/>
    </row>
    <row r="276" spans="16:16" x14ac:dyDescent="0.2">
      <c r="P276" s="92"/>
    </row>
    <row r="277" spans="16:16" x14ac:dyDescent="0.2">
      <c r="P277" s="92"/>
    </row>
    <row r="278" spans="16:16" x14ac:dyDescent="0.2">
      <c r="P278" s="92"/>
    </row>
    <row r="279" spans="16:16" x14ac:dyDescent="0.2">
      <c r="P279" s="92"/>
    </row>
    <row r="280" spans="16:16" x14ac:dyDescent="0.2">
      <c r="P280" s="92"/>
    </row>
    <row r="281" spans="16:16" x14ac:dyDescent="0.2">
      <c r="P281" s="99"/>
    </row>
    <row r="282" spans="16:16" ht="12" thickBot="1" x14ac:dyDescent="0.25">
      <c r="P282" s="126"/>
    </row>
    <row r="283" spans="16:16" x14ac:dyDescent="0.2">
      <c r="P283" s="76"/>
    </row>
    <row r="284" spans="16:16" x14ac:dyDescent="0.2">
      <c r="P284" s="92"/>
    </row>
    <row r="285" spans="16:16" x14ac:dyDescent="0.2">
      <c r="P285" s="92"/>
    </row>
    <row r="286" spans="16:16" x14ac:dyDescent="0.2">
      <c r="P286" s="92"/>
    </row>
    <row r="287" spans="16:16" x14ac:dyDescent="0.2">
      <c r="P287" s="92"/>
    </row>
    <row r="288" spans="16:16" x14ac:dyDescent="0.2">
      <c r="P288" s="92"/>
    </row>
    <row r="289" spans="16:16" x14ac:dyDescent="0.2">
      <c r="P289" s="99"/>
    </row>
    <row r="290" spans="16:16" ht="12" thickBot="1" x14ac:dyDescent="0.25">
      <c r="P290" s="126"/>
    </row>
  </sheetData>
  <sheetProtection password="C519" sheet="1" objects="1" scenarios="1"/>
  <customSheetViews>
    <customSheetView guid="{084EE217-941C-4B55-8CD3-8F03D47573E4}" showRuler="0">
      <pane xSplit="6" ySplit="9" topLeftCell="G10" activePane="bottomRight" state="frozen"/>
      <selection pane="bottomRight" activeCell="M16" sqref="M16"/>
      <pageMargins left="0.75" right="0.75" top="1" bottom="1" header="0.5" footer="0.5"/>
      <pageSetup paperSize="9" orientation="landscape" r:id="rId1"/>
      <headerFooter alignWithMargins="0"/>
    </customSheetView>
  </customSheetViews>
  <mergeCells count="9">
    <mergeCell ref="Q1:V1"/>
    <mergeCell ref="X1:AE1"/>
    <mergeCell ref="F1:F2"/>
    <mergeCell ref="G1:N1"/>
    <mergeCell ref="A1:A2"/>
    <mergeCell ref="B1:B2"/>
    <mergeCell ref="C1:C2"/>
    <mergeCell ref="D1:D2"/>
    <mergeCell ref="E1:E2"/>
  </mergeCells>
  <phoneticPr fontId="2" type="noConversion"/>
  <pageMargins left="0.75" right="0.75" top="1" bottom="1" header="0.5" footer="0.5"/>
  <pageSetup paperSize="9" orientation="landscape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input &amp; output</vt:lpstr>
      <vt:lpstr>fi scenarios</vt:lpstr>
      <vt:lpstr>R scenarios</vt:lpstr>
      <vt:lpstr>computations</vt:lpstr>
    </vt:vector>
  </TitlesOfParts>
  <Company>Århus Unjiversitet, DJF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Virulence selection model</dc:title>
  <dc:subject>Pathologen population evolution driven by R deployment</dc:subject>
  <dc:creator>Hans Pinnschmidt</dc:creator>
  <cp:lastModifiedBy>Pinnschmidt</cp:lastModifiedBy>
  <dcterms:created xsi:type="dcterms:W3CDTF">2009-06-24T11:58:24Z</dcterms:created>
  <dcterms:modified xsi:type="dcterms:W3CDTF">2014-09-30T08:07:51Z</dcterms:modified>
</cp:coreProperties>
</file>